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N:\AIU\18 Agrar\Programme\1 FP 2023 - 2027\2023 Förderung Inno und Zusammenarbeit\Programmspez Schreiben_Formulare\04 Abruf, VWN\03_Links\01_Abruf\"/>
    </mc:Choice>
  </mc:AlternateContent>
  <bookViews>
    <workbookView xWindow="0" yWindow="0" windowWidth="28800" windowHeight="12300" activeTab="1"/>
  </bookViews>
  <sheets>
    <sheet name="Hinweise" sheetId="3" r:id="rId1"/>
    <sheet name="Bew. ab 06-2024" sheetId="2" r:id="rId2"/>
    <sheet name="Feiertage" sheetId="4" state="hidden" r:id="rId3"/>
  </sheets>
  <definedNames>
    <definedName name="Ausgabenart" localSheetId="0">Hinweise!#REF!</definedName>
    <definedName name="Ausgabenart">#REF!</definedName>
    <definedName name="Ausgabenart2" localSheetId="0">#REF!</definedName>
    <definedName name="Ausgabenart2">#REF!</definedName>
    <definedName name="cFeiertage">Feiertage!$B$2:$B$12</definedName>
    <definedName name="cMonatJahr">'Bew. ab 06-2024'!$P$9</definedName>
    <definedName name="_xlnm.Print_Area" localSheetId="1">'Bew. ab 06-2024'!$A$1:$AG$45</definedName>
    <definedName name="_xlnm.Print_Area" localSheetId="0">Hinweise!$A$1:$I$34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B13" i="2"/>
  <c r="B12" i="4" l="1"/>
  <c r="B8" i="4"/>
  <c r="E3" i="4"/>
  <c r="E4" i="4" s="1"/>
  <c r="B2" i="4"/>
  <c r="B9" i="4"/>
  <c r="B11" i="4"/>
  <c r="B5" i="4"/>
  <c r="B10" i="4"/>
  <c r="E5" i="4" l="1"/>
  <c r="E6" i="4" s="1"/>
  <c r="E7" i="4" s="1"/>
  <c r="B7" i="4" s="1"/>
  <c r="B6" i="4" l="1"/>
  <c r="B4" i="4"/>
  <c r="B3" i="4"/>
  <c r="AG27" i="2" l="1"/>
  <c r="L9" i="2"/>
  <c r="U11" i="2" s="1"/>
  <c r="AG24" i="2" l="1"/>
  <c r="AG25" i="2"/>
  <c r="AG26" i="2"/>
  <c r="AG22" i="2"/>
  <c r="AG29" i="2" l="1"/>
  <c r="AG28" i="2"/>
  <c r="AG23" i="2"/>
  <c r="AG21" i="2"/>
  <c r="AG20" i="2"/>
  <c r="AG18" i="2"/>
  <c r="AG17" i="2"/>
  <c r="C30" i="2" l="1"/>
  <c r="C32" i="2" s="1"/>
  <c r="D30" i="2"/>
  <c r="D32" i="2" s="1"/>
  <c r="E30" i="2"/>
  <c r="E32" i="2" s="1"/>
  <c r="F30" i="2"/>
  <c r="F32" i="2" s="1"/>
  <c r="G30" i="2"/>
  <c r="G32" i="2" s="1"/>
  <c r="H30" i="2"/>
  <c r="H32" i="2" s="1"/>
  <c r="I30" i="2"/>
  <c r="I32" i="2" s="1"/>
  <c r="J30" i="2"/>
  <c r="J32" i="2" s="1"/>
  <c r="K30" i="2"/>
  <c r="K32" i="2" s="1"/>
  <c r="L30" i="2"/>
  <c r="L32" i="2" s="1"/>
  <c r="M30" i="2"/>
  <c r="M32" i="2" s="1"/>
  <c r="N30" i="2"/>
  <c r="O30" i="2"/>
  <c r="O32" i="2" s="1"/>
  <c r="P30" i="2"/>
  <c r="P32" i="2" s="1"/>
  <c r="Q30" i="2"/>
  <c r="Q32" i="2" s="1"/>
  <c r="R30" i="2"/>
  <c r="R32" i="2" s="1"/>
  <c r="S30" i="2"/>
  <c r="S32" i="2" s="1"/>
  <c r="T30" i="2"/>
  <c r="T32" i="2" s="1"/>
  <c r="U30" i="2"/>
  <c r="U32" i="2" s="1"/>
  <c r="V30" i="2"/>
  <c r="V32" i="2" s="1"/>
  <c r="W30" i="2"/>
  <c r="W32" i="2" s="1"/>
  <c r="X30" i="2"/>
  <c r="X32" i="2" s="1"/>
  <c r="Y30" i="2"/>
  <c r="Y32" i="2" s="1"/>
  <c r="Z30" i="2"/>
  <c r="Z32" i="2" s="1"/>
  <c r="AA30" i="2"/>
  <c r="AA32" i="2" s="1"/>
  <c r="AB30" i="2"/>
  <c r="AC30" i="2"/>
  <c r="AC32" i="2" s="1"/>
  <c r="AD30" i="2"/>
  <c r="AD32" i="2" s="1"/>
  <c r="AE30" i="2"/>
  <c r="AE32" i="2" s="1"/>
  <c r="AF30" i="2"/>
  <c r="AF32" i="2" s="1"/>
  <c r="B30" i="2"/>
  <c r="B32" i="2" s="1"/>
  <c r="AB32" i="2" l="1"/>
  <c r="AG30" i="2"/>
  <c r="N32" i="2"/>
  <c r="AG32" i="2" l="1"/>
  <c r="AG15" i="2" l="1"/>
  <c r="AG34" i="2" s="1"/>
  <c r="AG35" i="2" s="1"/>
  <c r="AG10" i="2" l="1"/>
</calcChain>
</file>

<file path=xl/sharedStrings.xml><?xml version="1.0" encoding="utf-8"?>
<sst xmlns="http://schemas.openxmlformats.org/spreadsheetml/2006/main" count="92" uniqueCount="91">
  <si>
    <t>Hinweise:</t>
  </si>
  <si>
    <t>Name der Kooperation</t>
  </si>
  <si>
    <t>Projekt-Nr.</t>
  </si>
  <si>
    <t>Kooperationspartner</t>
  </si>
  <si>
    <t>Tätigkeiten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</si>
  <si>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</si>
  <si>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</si>
  <si>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</si>
  <si>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</si>
  <si>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</si>
  <si>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</si>
  <si>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</si>
  <si>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</si>
  <si>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</si>
  <si>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</si>
  <si>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</si>
  <si>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</si>
  <si>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</si>
  <si>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</si>
  <si>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</si>
  <si>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</si>
  <si>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</si>
  <si>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</si>
  <si>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</si>
  <si>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</si>
  <si>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</si>
  <si>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</si>
  <si>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</si>
  <si>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</si>
  <si>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</si>
  <si>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</si>
  <si>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</si>
  <si>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</si>
  <si>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</si>
  <si>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</si>
  <si>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</si>
  <si>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Stunden</t>
  </si>
  <si>
    <t>Erläuterungen:</t>
  </si>
  <si>
    <t>Leistungsgruppe</t>
  </si>
  <si>
    <t>Stundensatz (EUR)</t>
  </si>
  <si>
    <t>LG</t>
  </si>
  <si>
    <t>Jahr der Antragstellung</t>
  </si>
  <si>
    <r>
      <rPr>
        <b/>
        <sz val="8"/>
        <rFont val="Symbol"/>
        <family val="1"/>
        <charset val="2"/>
      </rPr>
      <t xml:space="preserve">S </t>
    </r>
    <r>
      <rPr>
        <b/>
        <sz val="8"/>
        <rFont val="Arial"/>
        <family val="2"/>
      </rPr>
      <t>Nicht-Projektstunden</t>
    </r>
  </si>
  <si>
    <t>Projektstunden</t>
  </si>
  <si>
    <r>
      <t xml:space="preserve">nicht projektbezogene Zeiten </t>
    </r>
    <r>
      <rPr>
        <b/>
        <vertAlign val="superscript"/>
        <sz val="8"/>
        <color rgb="FFFF0000"/>
        <rFont val="Arial"/>
        <family val="2"/>
      </rPr>
      <t>1)</t>
    </r>
  </si>
  <si>
    <r>
      <t xml:space="preserve">andere geförderte Projekte: </t>
    </r>
    <r>
      <rPr>
        <b/>
        <vertAlign val="superscript"/>
        <sz val="8"/>
        <color rgb="FFFF0000"/>
        <rFont val="Arial"/>
        <family val="2"/>
      </rPr>
      <t>3)</t>
    </r>
  </si>
  <si>
    <r>
      <rPr>
        <b/>
        <sz val="8"/>
        <rFont val="Symbol"/>
        <family val="1"/>
        <charset val="2"/>
      </rPr>
      <t xml:space="preserve">S </t>
    </r>
    <r>
      <rPr>
        <b/>
        <sz val="8"/>
        <rFont val="Arial"/>
        <family val="2"/>
      </rPr>
      <t xml:space="preserve">Stunden (max. 10,00 Std/Tag) </t>
    </r>
    <r>
      <rPr>
        <b/>
        <vertAlign val="superscript"/>
        <sz val="8"/>
        <color rgb="FFFF0000"/>
        <rFont val="Arial"/>
        <family val="2"/>
      </rPr>
      <t>4)</t>
    </r>
  </si>
  <si>
    <t>zuwendungsfähige Personalausgaben</t>
  </si>
  <si>
    <t xml:space="preserve">anteilige Gemeinkostenpauschale (15 %) </t>
  </si>
  <si>
    <r>
      <t xml:space="preserve">Projektmitarbeiter </t>
    </r>
    <r>
      <rPr>
        <sz val="8"/>
        <rFont val="Arial"/>
        <family val="2"/>
      </rPr>
      <t>(Vorname Name)</t>
    </r>
  </si>
  <si>
    <r>
      <t xml:space="preserve">Abrechnungsmonat </t>
    </r>
    <r>
      <rPr>
        <sz val="8"/>
        <rFont val="Arial"/>
        <family val="2"/>
      </rPr>
      <t>(MM / JJJJ)</t>
    </r>
  </si>
  <si>
    <r>
      <t>Anteil projektbezogene Zeiten an max. zuwendungs-fähiger Standardarbeitszeit (</t>
    </r>
    <r>
      <rPr>
        <sz val="8"/>
        <rFont val="Symbol"/>
        <family val="1"/>
        <charset val="2"/>
      </rPr>
      <t>Æ</t>
    </r>
    <r>
      <rPr>
        <sz val="8"/>
        <rFont val="Arial"/>
        <family val="2"/>
      </rPr>
      <t xml:space="preserve"> 143,33 Std./Monat)</t>
    </r>
  </si>
  <si>
    <r>
      <t xml:space="preserve">Ist der Projektmitarbeiter lt. Arbeitsvertrag </t>
    </r>
    <r>
      <rPr>
        <b/>
        <sz val="9"/>
        <color rgb="FFFF0000"/>
        <rFont val="Arial"/>
        <family val="2"/>
      </rPr>
      <t>ausschließlich</t>
    </r>
    <r>
      <rPr>
        <b/>
        <sz val="9"/>
        <rFont val="Arial"/>
        <family val="2"/>
      </rPr>
      <t xml:space="preserve"> für das Projekt tätig?</t>
    </r>
  </si>
  <si>
    <t xml:space="preserve">Begründung / Anmerkungen zu Mehrarbeit (&gt;10 Std.), Wochenend- u. Feiertagsarbeit: </t>
  </si>
  <si>
    <t>Gelb markierte Felder im Formularkopf sind vollständig auszufüllen, da sonst die zuwendungsf. Personalausgaben nicht korrekt ermittelt werden.</t>
  </si>
  <si>
    <t>Förderung von Innovationen (IFL) und Zusammenarbeit (ZFL) in der Land-, Forst- und Ernährungswirtschaft</t>
  </si>
  <si>
    <t>Übersicht Standardeinheitskostensätze</t>
  </si>
  <si>
    <t xml:space="preserve">Bei Projektmitarbeitern, die zum Zeitpunkt der Bewilligung namentlich noch nicht bekannt waren (NN), </t>
  </si>
  <si>
    <r>
      <t xml:space="preserve">ist vor der erstmaligen Abrechnung eine Leistungsgruppe zuzuordnen (Anlage Erklärung zur Projekttätigkeit ist </t>
    </r>
    <r>
      <rPr>
        <b/>
        <u/>
        <sz val="11"/>
        <rFont val="Arial"/>
        <family val="2"/>
      </rPr>
      <t>vor</t>
    </r>
    <r>
      <rPr>
        <sz val="11"/>
        <rFont val="Arial"/>
        <family val="2"/>
      </rPr>
      <t xml:space="preserve"> Abrufstellung einzureichen).</t>
    </r>
  </si>
  <si>
    <t>Stundensatz in EUR</t>
  </si>
  <si>
    <t>Monatspauschale in EUR (informativ)</t>
  </si>
  <si>
    <t xml:space="preserve">Personalausgaben - Stundennachweis </t>
  </si>
  <si>
    <r>
      <t xml:space="preserve">Wie hoch ist die </t>
    </r>
    <r>
      <rPr>
        <b/>
        <sz val="9"/>
        <color rgb="FFFF0000"/>
        <rFont val="Arial"/>
        <family val="2"/>
      </rPr>
      <t>Wochenarbeitszeit</t>
    </r>
    <r>
      <rPr>
        <b/>
        <sz val="9"/>
        <rFont val="Arial"/>
        <family val="2"/>
      </rPr>
      <t xml:space="preserve"> lt. Arbeitsvertrag? 
</t>
    </r>
    <r>
      <rPr>
        <sz val="9"/>
        <rFont val="Arial"/>
        <family val="2"/>
      </rPr>
      <t>(z. B. 40 Std., 35 Std. etc.)</t>
    </r>
  </si>
  <si>
    <r>
      <t xml:space="preserve">Bei Projektmitarbeitern, die </t>
    </r>
    <r>
      <rPr>
        <b/>
        <sz val="9"/>
        <rFont val="Arial"/>
        <family val="2"/>
      </rPr>
      <t>Voll-</t>
    </r>
    <r>
      <rPr>
        <b/>
        <sz val="9"/>
        <color rgb="FFFF0000"/>
        <rFont val="Arial"/>
        <family val="2"/>
      </rPr>
      <t xml:space="preserve"> oder </t>
    </r>
    <r>
      <rPr>
        <b/>
        <sz val="9"/>
        <rFont val="Arial"/>
        <family val="2"/>
      </rPr>
      <t>Teilzeit</t>
    </r>
    <r>
      <rPr>
        <b/>
        <sz val="9"/>
        <color rgb="FFFF0000"/>
        <rFont val="Arial"/>
        <family val="2"/>
      </rPr>
      <t xml:space="preserve"> jedoch </t>
    </r>
    <r>
      <rPr>
        <b/>
        <u/>
        <sz val="9"/>
        <rFont val="Arial"/>
        <family val="2"/>
      </rPr>
      <t>ausschließlich</t>
    </r>
    <r>
      <rPr>
        <b/>
        <sz val="9"/>
        <color rgb="FFFF0000"/>
        <rFont val="Arial"/>
        <family val="2"/>
      </rPr>
      <t xml:space="preserve"> in dem geförderten Vorhaben tätig sind, ist der nachfolgende Stundennachweis nicht auszufüllen. Die zuwendungsfähigen Personalausgaben werden automatisch anhand der vertraglich vereinbarten </t>
    </r>
    <r>
      <rPr>
        <b/>
        <sz val="9"/>
        <rFont val="Arial"/>
        <family val="2"/>
      </rPr>
      <t>Wochenarbeitszeit</t>
    </r>
    <r>
      <rPr>
        <b/>
        <sz val="9"/>
        <color rgb="FFFF0000"/>
        <rFont val="Arial"/>
        <family val="2"/>
      </rPr>
      <t xml:space="preserve"> ermittelt. </t>
    </r>
  </si>
  <si>
    <r>
      <rPr>
        <vertAlign val="superscript"/>
        <sz val="8"/>
        <color rgb="FFFF0000"/>
        <rFont val="Arial"/>
        <family val="2"/>
      </rPr>
      <t>1)</t>
    </r>
    <r>
      <rPr>
        <sz val="8"/>
        <color theme="1"/>
        <rFont val="Arial"/>
        <family val="2"/>
      </rPr>
      <t xml:space="preserve"> beziehen sich </t>
    </r>
    <r>
      <rPr>
        <b/>
        <sz val="8"/>
        <color rgb="FFFF0000"/>
        <rFont val="Arial"/>
        <family val="2"/>
      </rPr>
      <t>nicht</t>
    </r>
    <r>
      <rPr>
        <sz val="8"/>
        <color theme="1"/>
        <rFont val="Arial"/>
        <family val="2"/>
      </rPr>
      <t xml:space="preserve"> auf das bewilligte Projekt (z.B. Grundfinanzierung, betriebliche Tätigkeiten) - </t>
    </r>
    <r>
      <rPr>
        <sz val="8"/>
        <color rgb="FFFF0000"/>
        <rFont val="Arial"/>
        <family val="2"/>
      </rPr>
      <t>andere Förderprojekte sind in diesen Zeiten nicht enthalten</t>
    </r>
  </si>
  <si>
    <r>
      <rPr>
        <vertAlign val="superscript"/>
        <sz val="8"/>
        <color rgb="FFFF0000"/>
        <rFont val="Arial"/>
        <family val="2"/>
      </rPr>
      <t>2)</t>
    </r>
    <r>
      <rPr>
        <sz val="8"/>
        <color theme="1"/>
        <rFont val="Arial"/>
        <family val="2"/>
      </rPr>
      <t xml:space="preserve"> Urlaub, Krankheit, Feiertage, Zeitausgleich für Überstunden etc.: Bei Urlaub, Krankheit Feiertag =</t>
    </r>
    <r>
      <rPr>
        <sz val="8"/>
        <color rgb="FFFF0000"/>
        <rFont val="Arial"/>
        <family val="2"/>
      </rPr>
      <t xml:space="preserve"> Eintragung Std. gem. Wochenarbeitszeit</t>
    </r>
    <r>
      <rPr>
        <sz val="8"/>
        <color theme="1"/>
        <rFont val="Arial"/>
        <family val="2"/>
      </rPr>
      <t>, bspw. bei einer 40-Std.-Woche = 8 Std. pro Tag</t>
    </r>
  </si>
  <si>
    <r>
      <rPr>
        <vertAlign val="superscript"/>
        <sz val="8"/>
        <color rgb="FFFF0000"/>
        <rFont val="Arial"/>
        <family val="2"/>
      </rPr>
      <t>3)</t>
    </r>
    <r>
      <rPr>
        <sz val="8"/>
        <color theme="1"/>
        <rFont val="Arial"/>
        <family val="2"/>
      </rPr>
      <t xml:space="preserve"> hier sind die Zeiten, die im Rahmen </t>
    </r>
    <r>
      <rPr>
        <sz val="8"/>
        <color rgb="FFFF0000"/>
        <rFont val="Arial"/>
        <family val="2"/>
      </rPr>
      <t>anderer Förderprojekte</t>
    </r>
    <r>
      <rPr>
        <sz val="8"/>
        <color theme="1"/>
        <rFont val="Arial"/>
        <family val="2"/>
      </rPr>
      <t xml:space="preserve"> (Angabe der Projekt-Nr.) geleistet wurden, zu erfassen</t>
    </r>
  </si>
  <si>
    <r>
      <rPr>
        <vertAlign val="superscript"/>
        <sz val="8"/>
        <color rgb="FFFF0000"/>
        <rFont val="Arial"/>
        <family val="2"/>
      </rPr>
      <t>4)</t>
    </r>
    <r>
      <rPr>
        <sz val="8"/>
        <rFont val="Arial"/>
        <family val="2"/>
      </rPr>
      <t xml:space="preserve"> die </t>
    </r>
    <r>
      <rPr>
        <b/>
        <sz val="8"/>
        <color rgb="FFFF0000"/>
        <rFont val="Arial"/>
        <family val="2"/>
      </rPr>
      <t>max. Std.-Anzahl</t>
    </r>
    <r>
      <rPr>
        <sz val="8"/>
        <rFont val="Arial"/>
        <family val="2"/>
      </rPr>
      <t xml:space="preserve"> je Arbeitstag ist gemäß § 3 Arbeitszeitgesetz auf 10,0 Std. begrenzt </t>
    </r>
    <r>
      <rPr>
        <sz val="8"/>
        <color rgb="FFFF0000"/>
        <rFont val="Arial"/>
        <family val="2"/>
      </rPr>
      <t>(Ausnahmen sind schriftlich zu begründen)</t>
    </r>
  </si>
  <si>
    <t>Der/ Die Projektmitarbeiter*in war hinsichtlich der oben stehend abgerechneten Stunden auf Grundlage eines mit dem Kooperationspartner geschlossenen Arbeitsvertrages in dem oben genannten Vorhaben tätig.</t>
  </si>
  <si>
    <t>Anlage 1a zum Abrufantrag / Verwendungsnachweis</t>
  </si>
  <si>
    <r>
      <rPr>
        <b/>
        <sz val="9"/>
        <rFont val="Arial"/>
        <family val="2"/>
      </rPr>
      <t xml:space="preserve">Datum </t>
    </r>
    <r>
      <rPr>
        <sz val="9"/>
        <rFont val="Arial"/>
        <family val="2"/>
      </rPr>
      <t>und</t>
    </r>
    <r>
      <rPr>
        <b/>
        <sz val="9"/>
        <rFont val="Arial"/>
        <family val="2"/>
      </rPr>
      <t xml:space="preserve"> Unterschrift </t>
    </r>
    <r>
      <rPr>
        <sz val="9"/>
        <rFont val="Arial"/>
        <family val="2"/>
      </rPr>
      <t xml:space="preserve">des oben genannten </t>
    </r>
    <r>
      <rPr>
        <b/>
        <sz val="9"/>
        <rFont val="Arial"/>
        <family val="2"/>
      </rPr>
      <t xml:space="preserve">Projektmitarbeiters / Projektmitarbeiter*in </t>
    </r>
    <r>
      <rPr>
        <sz val="9"/>
        <rFont val="Arial"/>
        <family val="2"/>
      </rPr>
      <t>(subventionserheblich gemäß § 264 StGB)</t>
    </r>
  </si>
  <si>
    <t>Wesentliche Änderungen im Arbeitsvertrag sind mitzuteilen (ggfs. Ergänzung zum Arbeitsvertrag einreichen).</t>
  </si>
  <si>
    <t>Neujahr</t>
  </si>
  <si>
    <t>Karfreitag</t>
  </si>
  <si>
    <t>Maifeiertag</t>
  </si>
  <si>
    <t>Himmelfahrt</t>
  </si>
  <si>
    <t>Pfingstmontag</t>
  </si>
  <si>
    <t>Tag der Einheit</t>
  </si>
  <si>
    <t>Reformationstag</t>
  </si>
  <si>
    <t>1. Weihnachtstag</t>
  </si>
  <si>
    <t>2. Weihnachtstag</t>
  </si>
  <si>
    <t>Ostersonntag</t>
  </si>
  <si>
    <t>Ostermontag</t>
  </si>
  <si>
    <t>Berechnung Ostersonntag</t>
  </si>
  <si>
    <t>Schritt 1:</t>
  </si>
  <si>
    <t>Schritt 2:</t>
  </si>
  <si>
    <t>Schritt 3:</t>
  </si>
  <si>
    <t>Schritt 4:</t>
  </si>
  <si>
    <t>Weltkindertag</t>
  </si>
  <si>
    <r>
      <t xml:space="preserve">Urlaub / Fehlzeiten / Abwesenheit </t>
    </r>
    <r>
      <rPr>
        <b/>
        <vertAlign val="superscript"/>
        <sz val="8"/>
        <color rgb="FFFF0000"/>
        <rFont val="Arial"/>
        <family val="2"/>
      </rPr>
      <t>2)</t>
    </r>
  </si>
  <si>
    <r>
      <t xml:space="preserve">Anlage 1a zum Auszahlungsantrag / Verwendungsnachweis </t>
    </r>
    <r>
      <rPr>
        <sz val="9"/>
        <rFont val="Arial"/>
        <family val="2"/>
      </rPr>
      <t>- Förderung von Innovationen (IFL) und Zusammenarbeit (ZFL) in der Land-, Forst- und Ernährungswirtschaft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</si>
</sst>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mm\ \/\ yyyy"/>
    <numFmt numFmtId="166" formatCode="0.0"/>
  </numFmts>
  <fonts count="3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8"/>
      <name val="Symbol"/>
      <family val="1"/>
      <charset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vertAlign val="superscript"/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8"/>
      <name val="Symbol"/>
      <family val="1"/>
      <charset val="2"/>
    </font>
    <font>
      <sz val="12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b/>
      <u/>
      <sz val="12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0070C0"/>
      <name val="Arial"/>
      <family val="2"/>
    </font>
    <font>
      <sz val="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70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49" fontId="6" fillId="0" borderId="0" xfId="0" applyNumberFormat="1" applyFont="1" applyBorder="1" applyAlignment="1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49" fontId="2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left" vertical="center" indent="1"/>
    </xf>
    <xf numFmtId="10" fontId="4" fillId="0" borderId="0" xfId="0" applyNumberFormat="1" applyFont="1" applyBorder="1" applyAlignment="1" applyProtection="1">
      <alignment horizontal="center" vertical="center"/>
    </xf>
    <xf numFmtId="1" fontId="6" fillId="4" borderId="8" xfId="0" applyNumberFormat="1" applyFont="1" applyFill="1" applyBorder="1" applyAlignment="1" applyProtection="1">
      <alignment horizontal="center" vertical="center"/>
    </xf>
    <xf numFmtId="49" fontId="6" fillId="4" borderId="8" xfId="0" applyNumberFormat="1" applyFont="1" applyFill="1" applyBorder="1" applyAlignment="1" applyProtection="1">
      <alignment horizontal="center" vertical="center"/>
    </xf>
    <xf numFmtId="49" fontId="6" fillId="4" borderId="9" xfId="0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2" fontId="12" fillId="0" borderId="0" xfId="0" applyNumberFormat="1" applyFont="1" applyAlignment="1">
      <alignment vertical="center"/>
    </xf>
    <xf numFmtId="1" fontId="10" fillId="0" borderId="8" xfId="0" applyNumberFormat="1" applyFont="1" applyBorder="1" applyAlignment="1" applyProtection="1">
      <alignment horizontal="left" vertical="center" indent="1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5" borderId="9" xfId="0" applyNumberFormat="1" applyFont="1" applyFill="1" applyBorder="1" applyAlignment="1" applyProtection="1">
      <alignment vertical="center"/>
    </xf>
    <xf numFmtId="1" fontId="11" fillId="0" borderId="8" xfId="0" applyNumberFormat="1" applyFont="1" applyBorder="1" applyAlignment="1" applyProtection="1">
      <alignment horizontal="left" vertical="center" indent="1"/>
    </xf>
    <xf numFmtId="2" fontId="11" fillId="0" borderId="10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10" fillId="5" borderId="9" xfId="0" applyFont="1" applyFill="1" applyBorder="1" applyAlignment="1" applyProtection="1">
      <alignment horizontal="left" vertical="center"/>
    </xf>
    <xf numFmtId="2" fontId="10" fillId="5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right" vertical="center" indent="1"/>
    </xf>
    <xf numFmtId="2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indent="1"/>
    </xf>
    <xf numFmtId="0" fontId="14" fillId="0" borderId="0" xfId="0" applyFont="1" applyAlignment="1" applyProtection="1"/>
    <xf numFmtId="0" fontId="11" fillId="0" borderId="0" xfId="0" quotePrefix="1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 indent="1"/>
    </xf>
    <xf numFmtId="2" fontId="10" fillId="0" borderId="0" xfId="0" applyNumberFormat="1" applyFont="1" applyFill="1" applyBorder="1" applyAlignment="1" applyProtection="1"/>
    <xf numFmtId="0" fontId="11" fillId="0" borderId="0" xfId="0" quotePrefix="1" applyFont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11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Alignment="1">
      <alignment vertical="center"/>
    </xf>
    <xf numFmtId="0" fontId="2" fillId="0" borderId="1" xfId="2" applyFont="1" applyBorder="1" applyAlignment="1" applyProtection="1">
      <alignment horizontal="left"/>
    </xf>
    <xf numFmtId="0" fontId="4" fillId="0" borderId="1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/>
    </xf>
    <xf numFmtId="0" fontId="5" fillId="0" borderId="0" xfId="2" applyFont="1" applyBorder="1" applyAlignment="1" applyProtection="1">
      <alignment horizontal="center"/>
    </xf>
    <xf numFmtId="0" fontId="19" fillId="0" borderId="0" xfId="2" applyFont="1" applyBorder="1" applyAlignment="1" applyProtection="1">
      <alignment horizontal="left"/>
    </xf>
    <xf numFmtId="0" fontId="3" fillId="0" borderId="0" xfId="0" applyFont="1" applyFill="1" applyAlignment="1" applyProtection="1">
      <alignment horizontal="left" vertical="top"/>
    </xf>
    <xf numFmtId="0" fontId="10" fillId="5" borderId="9" xfId="0" applyFont="1" applyFill="1" applyBorder="1" applyAlignment="1" applyProtection="1">
      <alignment horizontal="left" vertical="center" indent="1"/>
    </xf>
    <xf numFmtId="1" fontId="10" fillId="0" borderId="8" xfId="0" applyNumberFormat="1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right" indent="1"/>
    </xf>
    <xf numFmtId="1" fontId="11" fillId="2" borderId="8" xfId="0" applyNumberFormat="1" applyFont="1" applyFill="1" applyBorder="1" applyAlignment="1" applyProtection="1">
      <alignment horizontal="left" vertical="center" indent="2"/>
      <protection locked="0"/>
    </xf>
    <xf numFmtId="1" fontId="11" fillId="2" borderId="8" xfId="0" applyNumberFormat="1" applyFont="1" applyFill="1" applyBorder="1" applyAlignment="1" applyProtection="1">
      <alignment horizontal="left" vertical="center" wrapText="1" indent="2"/>
      <protection locked="0"/>
    </xf>
    <xf numFmtId="164" fontId="2" fillId="3" borderId="9" xfId="0" applyNumberFormat="1" applyFont="1" applyFill="1" applyBorder="1" applyAlignment="1" applyProtection="1"/>
    <xf numFmtId="164" fontId="3" fillId="3" borderId="9" xfId="0" applyNumberFormat="1" applyFont="1" applyFill="1" applyBorder="1" applyAlignment="1" applyProtection="1"/>
    <xf numFmtId="10" fontId="12" fillId="0" borderId="0" xfId="1" applyNumberFormat="1" applyFont="1" applyAlignment="1">
      <alignment vertical="center"/>
    </xf>
    <xf numFmtId="0" fontId="4" fillId="0" borderId="9" xfId="2" applyFont="1" applyBorder="1" applyAlignment="1" applyProtection="1">
      <alignment horizontal="right" vertical="center"/>
    </xf>
    <xf numFmtId="0" fontId="4" fillId="0" borderId="14" xfId="2" applyFont="1" applyBorder="1" applyAlignment="1" applyProtection="1">
      <alignment vertical="center"/>
    </xf>
    <xf numFmtId="0" fontId="4" fillId="0" borderId="13" xfId="2" applyFont="1" applyBorder="1" applyAlignment="1" applyProtection="1">
      <alignment vertical="center"/>
    </xf>
    <xf numFmtId="4" fontId="4" fillId="0" borderId="14" xfId="2" applyNumberFormat="1" applyFont="1" applyBorder="1" applyAlignment="1" applyProtection="1">
      <alignment vertical="center"/>
    </xf>
    <xf numFmtId="4" fontId="4" fillId="0" borderId="13" xfId="2" applyNumberFormat="1" applyFont="1" applyBorder="1" applyAlignment="1" applyProtection="1">
      <alignment vertical="center"/>
    </xf>
    <xf numFmtId="0" fontId="28" fillId="0" borderId="0" xfId="2" applyFont="1" applyBorder="1" applyAlignment="1" applyProtection="1">
      <alignment horizontal="left" indent="2"/>
    </xf>
    <xf numFmtId="0" fontId="9" fillId="0" borderId="0" xfId="2" applyFont="1" applyAlignment="1">
      <alignment vertical="center"/>
    </xf>
    <xf numFmtId="0" fontId="31" fillId="0" borderId="0" xfId="2" applyFont="1" applyBorder="1" applyAlignment="1" applyProtection="1">
      <alignment horizontal="left"/>
    </xf>
    <xf numFmtId="0" fontId="18" fillId="0" borderId="0" xfId="2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left"/>
    </xf>
    <xf numFmtId="0" fontId="10" fillId="0" borderId="0" xfId="2" applyFont="1" applyBorder="1" applyAlignment="1" applyProtection="1">
      <alignment horizontal="center"/>
    </xf>
    <xf numFmtId="0" fontId="11" fillId="0" borderId="0" xfId="2" applyFont="1" applyAlignment="1">
      <alignment vertical="center"/>
    </xf>
    <xf numFmtId="0" fontId="3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left"/>
    </xf>
    <xf numFmtId="0" fontId="4" fillId="0" borderId="1" xfId="0" applyFont="1" applyBorder="1" applyAlignment="1" applyProtection="1">
      <alignment vertical="center"/>
    </xf>
    <xf numFmtId="0" fontId="4" fillId="0" borderId="0" xfId="2" applyAlignment="1" applyProtection="1"/>
    <xf numFmtId="0" fontId="5" fillId="0" borderId="0" xfId="2" applyFont="1" applyBorder="1" applyAlignment="1" applyProtection="1"/>
    <xf numFmtId="0" fontId="4" fillId="0" borderId="9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3" fillId="0" borderId="0" xfId="0" applyFont="1" applyAlignment="1" applyProtection="1"/>
    <xf numFmtId="0" fontId="9" fillId="0" borderId="0" xfId="2" applyFont="1" applyAlignment="1" applyProtection="1">
      <alignment vertical="center"/>
    </xf>
    <xf numFmtId="14" fontId="34" fillId="0" borderId="0" xfId="0" applyNumberFormat="1" applyFont="1" applyFill="1" applyBorder="1" applyAlignment="1" applyProtection="1">
      <alignment horizontal="left" vertical="center" indent="1"/>
    </xf>
    <xf numFmtId="0" fontId="35" fillId="0" borderId="0" xfId="0" applyFont="1"/>
    <xf numFmtId="0" fontId="36" fillId="0" borderId="0" xfId="0" applyFont="1"/>
    <xf numFmtId="14" fontId="35" fillId="0" borderId="0" xfId="0" applyNumberFormat="1" applyFont="1"/>
    <xf numFmtId="0" fontId="37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6" fillId="0" borderId="12" xfId="0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vertical="center" wrapText="1"/>
    </xf>
    <xf numFmtId="0" fontId="10" fillId="0" borderId="2" xfId="0" applyFont="1" applyBorder="1" applyAlignment="1" applyProtection="1">
      <alignment horizontal="left" vertical="center" indent="1"/>
    </xf>
    <xf numFmtId="0" fontId="10" fillId="0" borderId="3" xfId="0" applyFont="1" applyBorder="1" applyAlignment="1" applyProtection="1">
      <alignment horizontal="left" vertical="center" indent="1"/>
    </xf>
    <xf numFmtId="0" fontId="10" fillId="0" borderId="4" xfId="0" applyFont="1" applyBorder="1" applyAlignment="1" applyProtection="1">
      <alignment horizontal="left" vertical="center" indent="1"/>
    </xf>
    <xf numFmtId="0" fontId="10" fillId="0" borderId="2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left" vertical="center" indent="1"/>
    </xf>
    <xf numFmtId="0" fontId="10" fillId="0" borderId="4" xfId="0" applyFont="1" applyFill="1" applyBorder="1" applyAlignment="1" applyProtection="1">
      <alignment horizontal="left" vertical="center" indent="1"/>
    </xf>
    <xf numFmtId="0" fontId="2" fillId="0" borderId="8" xfId="0" applyFont="1" applyFill="1" applyBorder="1" applyAlignment="1" applyProtection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22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165" fontId="4" fillId="2" borderId="5" xfId="0" applyNumberFormat="1" applyFont="1" applyFill="1" applyBorder="1" applyAlignment="1" applyProtection="1">
      <alignment horizontal="left" vertical="center" indent="1"/>
      <protection locked="0"/>
    </xf>
    <xf numFmtId="165" fontId="4" fillId="2" borderId="1" xfId="0" applyNumberFormat="1" applyFont="1" applyFill="1" applyBorder="1" applyAlignment="1" applyProtection="1">
      <alignment horizontal="left" vertical="center" indent="1"/>
      <protection locked="0"/>
    </xf>
    <xf numFmtId="165" fontId="4" fillId="2" borderId="6" xfId="0" applyNumberFormat="1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7" xfId="0" applyFont="1" applyFill="1" applyBorder="1" applyAlignment="1" applyProtection="1">
      <alignment horizontal="left" vertical="center" indent="1"/>
    </xf>
    <xf numFmtId="0" fontId="4" fillId="5" borderId="5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14" fontId="4" fillId="2" borderId="8" xfId="0" applyNumberFormat="1" applyFont="1" applyFill="1" applyBorder="1" applyAlignment="1" applyProtection="1">
      <alignment horizontal="left" vertical="center" indent="1"/>
      <protection locked="0"/>
    </xf>
    <xf numFmtId="0" fontId="0" fillId="2" borderId="10" xfId="0" applyFill="1" applyBorder="1" applyAlignment="1" applyProtection="1">
      <alignment horizontal="left" vertical="center" indent="1"/>
      <protection locked="0"/>
    </xf>
    <xf numFmtId="0" fontId="0" fillId="2" borderId="11" xfId="0" applyFill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1" fontId="10" fillId="0" borderId="8" xfId="0" applyNumberFormat="1" applyFont="1" applyFill="1" applyBorder="1" applyAlignment="1" applyProtection="1">
      <alignment horizontal="left" wrapText="1" indent="1"/>
    </xf>
    <xf numFmtId="1" fontId="10" fillId="0" borderId="10" xfId="0" applyNumberFormat="1" applyFont="1" applyFill="1" applyBorder="1" applyAlignment="1" applyProtection="1">
      <alignment horizontal="left" wrapText="1" indent="1"/>
    </xf>
    <xf numFmtId="1" fontId="10" fillId="0" borderId="11" xfId="0" applyNumberFormat="1" applyFont="1" applyFill="1" applyBorder="1" applyAlignment="1" applyProtection="1">
      <alignment horizontal="left" wrapText="1" indent="1"/>
    </xf>
    <xf numFmtId="10" fontId="4" fillId="3" borderId="12" xfId="0" applyNumberFormat="1" applyFont="1" applyFill="1" applyBorder="1" applyAlignment="1" applyProtection="1">
      <alignment horizontal="center" vertical="center"/>
    </xf>
    <xf numFmtId="10" fontId="4" fillId="3" borderId="13" xfId="0" applyNumberFormat="1" applyFont="1" applyFill="1" applyBorder="1" applyAlignment="1" applyProtection="1">
      <alignment horizontal="center" vertical="center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166" fontId="4" fillId="2" borderId="10" xfId="0" applyNumberFormat="1" applyFont="1" applyFill="1" applyBorder="1" applyAlignment="1" applyProtection="1">
      <alignment horizontal="center" vertical="center"/>
      <protection locked="0"/>
    </xf>
    <xf numFmtId="166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left" vertical="center" wrapText="1" indent="1"/>
    </xf>
    <xf numFmtId="0" fontId="23" fillId="0" borderId="10" xfId="0" applyFont="1" applyBorder="1" applyAlignment="1" applyProtection="1">
      <alignment horizontal="left" vertical="center" wrapText="1" indent="1"/>
    </xf>
    <xf numFmtId="0" fontId="23" fillId="0" borderId="11" xfId="0" applyFont="1" applyBorder="1" applyAlignment="1" applyProtection="1">
      <alignment horizontal="left" vertical="center" wrapText="1" indent="1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6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 indent="1"/>
    </xf>
    <xf numFmtId="0" fontId="0" fillId="0" borderId="3" xfId="0" applyFont="1" applyBorder="1" applyAlignment="1" applyProtection="1">
      <alignment horizontal="left" wrapText="1" indent="1"/>
    </xf>
    <xf numFmtId="0" fontId="0" fillId="0" borderId="5" xfId="0" applyFont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left" wrapText="1" indent="1"/>
    </xf>
  </cellXfs>
  <cellStyles count="3">
    <cellStyle name="Prozent" xfId="1" builtinId="5"/>
    <cellStyle name="Standard" xfId="0" builtinId="0"/>
    <cellStyle name="Standard 2" xfId="2"/>
  </cellStyles>
  <dxfs count="8"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539113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0"/>
          <a:ext cx="90068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de-DE" sz="14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endParaRPr lang="de-DE" sz="14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endParaRPr lang="de-DE" sz="14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r>
            <a:rPr lang="de-DE" sz="500" b="0" i="0" u="none" strike="noStrike" baseline="0">
              <a:solidFill>
                <a:srgbClr val="000000"/>
              </a:solidFill>
              <a:latin typeface="Univers 55"/>
            </a:rPr>
            <a:t>________________________________________________________________________________________________________________________________________________________________________________________________________________________________________________________                               </a:t>
          </a:r>
          <a:r>
            <a:rPr lang="de-DE" sz="900" b="0" i="0" u="none" strike="noStrike" baseline="0">
              <a:solidFill>
                <a:srgbClr val="000000"/>
              </a:solidFill>
              <a:latin typeface="Univers 55"/>
            </a:rPr>
            <a:t>Thüringer Aufbaubank  </a:t>
          </a:r>
          <a:r>
            <a:rPr lang="de-DE" sz="500" b="0" i="0" u="none" strike="noStrike" baseline="0">
              <a:solidFill>
                <a:srgbClr val="000000"/>
              </a:solidFill>
              <a:latin typeface="Univers 55"/>
            </a:rPr>
            <a:t>                        </a:t>
          </a:r>
        </a:p>
        <a:p>
          <a:pPr algn="l" rtl="0">
            <a:defRPr sz="1000"/>
          </a:pPr>
          <a:r>
            <a:rPr lang="de-DE" sz="500" b="0" i="0" u="none" strike="noStrike" baseline="0">
              <a:solidFill>
                <a:srgbClr val="000000"/>
              </a:solidFill>
              <a:latin typeface="Univers 55"/>
            </a:rPr>
            <a:t>               </a:t>
          </a:r>
          <a:r>
            <a:rPr lang="de-DE" sz="600" b="0" i="0" u="none" strike="noStrike" baseline="0">
              <a:solidFill>
                <a:srgbClr val="000000"/>
              </a:solidFill>
              <a:latin typeface="Univers 55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Die Förderbank.</a:t>
          </a:r>
          <a:endParaRPr lang="de-DE" sz="10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1132419</xdr:colOff>
      <xdr:row>0</xdr:row>
      <xdr:rowOff>31749</xdr:rowOff>
    </xdr:from>
    <xdr:to>
      <xdr:col>8</xdr:col>
      <xdr:colOff>76692</xdr:colOff>
      <xdr:row>5</xdr:row>
      <xdr:rowOff>93091</xdr:rowOff>
    </xdr:to>
    <xdr:pic>
      <xdr:nvPicPr>
        <xdr:cNvPr id="4" name="Picture 204" descr="TAB-Logo_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2836" y="31749"/>
          <a:ext cx="1378439" cy="80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0</xdr:row>
      <xdr:rowOff>85725</xdr:rowOff>
    </xdr:from>
    <xdr:to>
      <xdr:col>32</xdr:col>
      <xdr:colOff>470389</xdr:colOff>
      <xdr:row>5</xdr:row>
      <xdr:rowOff>96267</xdr:rowOff>
    </xdr:to>
    <xdr:pic>
      <xdr:nvPicPr>
        <xdr:cNvPr id="2" name="Picture 204" descr="TAB-Logo_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85725"/>
          <a:ext cx="1413364" cy="81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showGridLines="0" zoomScaleNormal="100" workbookViewId="0">
      <selection activeCell="E23" sqref="E23"/>
    </sheetView>
  </sheetViews>
  <sheetFormatPr baseColWidth="10" defaultColWidth="9" defaultRowHeight="12.75" x14ac:dyDescent="0.2"/>
  <cols>
    <col min="1" max="1" width="3.33203125" style="53" customWidth="1"/>
    <col min="2" max="2" width="19.109375" style="53" customWidth="1"/>
    <col min="3" max="8" width="14.6640625" style="53" customWidth="1"/>
    <col min="9" max="9" width="1" style="53" customWidth="1"/>
    <col min="10" max="16384" width="9" style="53"/>
  </cols>
  <sheetData>
    <row r="1" spans="1:8" x14ac:dyDescent="0.2">
      <c r="A1" s="52"/>
      <c r="B1" s="52"/>
      <c r="C1" s="52"/>
      <c r="D1" s="52"/>
      <c r="E1" s="52"/>
      <c r="F1" s="52"/>
      <c r="G1" s="52"/>
      <c r="H1" s="52"/>
    </row>
    <row r="2" spans="1:8" x14ac:dyDescent="0.2">
      <c r="A2" s="52"/>
      <c r="B2" s="52"/>
      <c r="C2" s="52"/>
      <c r="D2" s="52"/>
      <c r="E2" s="52"/>
      <c r="F2" s="52"/>
      <c r="G2" s="52"/>
      <c r="H2" s="52"/>
    </row>
    <row r="3" spans="1:8" x14ac:dyDescent="0.2">
      <c r="A3" s="52"/>
      <c r="B3" s="52"/>
      <c r="C3" s="52"/>
      <c r="D3" s="52"/>
      <c r="E3" s="52"/>
      <c r="F3" s="52"/>
      <c r="G3" s="52"/>
      <c r="H3" s="52"/>
    </row>
    <row r="4" spans="1:8" ht="19.899999999999999" customHeight="1" x14ac:dyDescent="0.2">
      <c r="A4" s="54" t="s">
        <v>69</v>
      </c>
      <c r="B4" s="54"/>
      <c r="C4" s="54"/>
      <c r="D4" s="54"/>
      <c r="E4" s="54"/>
      <c r="F4" s="55"/>
      <c r="G4" s="55"/>
      <c r="H4" s="52"/>
    </row>
    <row r="5" spans="1:8" ht="2.1" customHeight="1" x14ac:dyDescent="0.2">
      <c r="A5" s="56"/>
      <c r="B5" s="56"/>
      <c r="C5" s="56"/>
      <c r="D5" s="56"/>
      <c r="E5" s="56"/>
      <c r="F5" s="56"/>
      <c r="G5" s="56"/>
      <c r="H5" s="52"/>
    </row>
    <row r="6" spans="1:8" ht="15" customHeight="1" x14ac:dyDescent="0.35">
      <c r="A6" s="52" t="s">
        <v>55</v>
      </c>
      <c r="B6" s="52"/>
      <c r="C6" s="52"/>
      <c r="D6" s="52"/>
      <c r="E6" s="52"/>
      <c r="F6" s="52"/>
      <c r="G6" s="52"/>
      <c r="H6" s="57"/>
    </row>
    <row r="7" spans="1:8" ht="31.5" customHeight="1" x14ac:dyDescent="0.35">
      <c r="A7" s="52"/>
      <c r="B7" s="52"/>
      <c r="C7" s="52"/>
      <c r="D7" s="52"/>
      <c r="E7" s="52"/>
      <c r="F7" s="52"/>
      <c r="G7" s="52"/>
      <c r="H7" s="57"/>
    </row>
    <row r="8" spans="1:8" ht="23.25" customHeight="1" x14ac:dyDescent="0.35">
      <c r="A8" s="85" t="s">
        <v>56</v>
      </c>
      <c r="B8" s="84"/>
      <c r="C8" s="84"/>
      <c r="D8" s="84"/>
      <c r="E8" s="84"/>
      <c r="F8" s="84"/>
      <c r="G8" s="84"/>
      <c r="H8" s="58"/>
    </row>
    <row r="9" spans="1:8" ht="15" customHeight="1" x14ac:dyDescent="0.35">
      <c r="A9" s="85"/>
      <c r="B9" s="84"/>
      <c r="C9" s="84"/>
      <c r="D9" s="84"/>
      <c r="E9" s="84"/>
      <c r="F9" s="84"/>
      <c r="G9" s="84"/>
      <c r="H9" s="58"/>
    </row>
    <row r="10" spans="1:8" s="52" customFormat="1" ht="20.100000000000001" customHeight="1" x14ac:dyDescent="0.35">
      <c r="A10" s="82"/>
      <c r="B10" s="90" t="s">
        <v>59</v>
      </c>
      <c r="C10" s="82"/>
      <c r="D10" s="82"/>
      <c r="E10" s="82"/>
      <c r="F10" s="82"/>
      <c r="G10" s="82"/>
      <c r="H10" s="58"/>
    </row>
    <row r="11" spans="1:8" s="52" customFormat="1" ht="15" customHeight="1" x14ac:dyDescent="0.2">
      <c r="B11" s="86" t="s">
        <v>40</v>
      </c>
      <c r="C11" s="69">
        <v>2024</v>
      </c>
      <c r="D11" s="69">
        <v>2025</v>
      </c>
      <c r="E11" s="69">
        <v>2026</v>
      </c>
      <c r="F11" s="69">
        <v>2027</v>
      </c>
      <c r="G11" s="69">
        <v>2028</v>
      </c>
    </row>
    <row r="12" spans="1:8" s="52" customFormat="1" ht="15" customHeight="1" x14ac:dyDescent="0.2">
      <c r="B12" s="87">
        <v>1</v>
      </c>
      <c r="C12" s="70">
        <v>52</v>
      </c>
      <c r="D12" s="70">
        <v>54</v>
      </c>
      <c r="E12" s="70"/>
      <c r="F12" s="70"/>
      <c r="G12" s="70"/>
    </row>
    <row r="13" spans="1:8" s="52" customFormat="1" ht="15" customHeight="1" x14ac:dyDescent="0.2">
      <c r="B13" s="87">
        <v>2</v>
      </c>
      <c r="C13" s="70">
        <v>38</v>
      </c>
      <c r="D13" s="70">
        <v>40</v>
      </c>
      <c r="E13" s="70"/>
      <c r="F13" s="70"/>
      <c r="G13" s="70"/>
    </row>
    <row r="14" spans="1:8" s="52" customFormat="1" ht="15" customHeight="1" x14ac:dyDescent="0.2">
      <c r="B14" s="87">
        <v>3</v>
      </c>
      <c r="C14" s="70">
        <v>28</v>
      </c>
      <c r="D14" s="70">
        <v>30</v>
      </c>
      <c r="E14" s="70"/>
      <c r="F14" s="70"/>
      <c r="G14" s="70"/>
    </row>
    <row r="15" spans="1:8" s="52" customFormat="1" ht="15" customHeight="1" x14ac:dyDescent="0.2">
      <c r="B15" s="87">
        <v>4</v>
      </c>
      <c r="C15" s="70">
        <v>23</v>
      </c>
      <c r="D15" s="70">
        <v>25</v>
      </c>
      <c r="E15" s="70"/>
      <c r="F15" s="70"/>
      <c r="G15" s="70"/>
    </row>
    <row r="16" spans="1:8" s="52" customFormat="1" ht="6" customHeight="1" x14ac:dyDescent="0.2">
      <c r="B16" s="88"/>
      <c r="C16" s="71"/>
      <c r="D16" s="71"/>
      <c r="E16" s="71"/>
      <c r="F16" s="71"/>
      <c r="G16" s="71"/>
    </row>
    <row r="17" spans="1:34" s="52" customFormat="1" x14ac:dyDescent="0.2">
      <c r="B17" s="89"/>
    </row>
    <row r="18" spans="1:34" s="52" customFormat="1" ht="20.100000000000001" customHeight="1" x14ac:dyDescent="0.2">
      <c r="B18" s="90" t="s">
        <v>60</v>
      </c>
      <c r="C18" s="82"/>
      <c r="D18" s="82"/>
    </row>
    <row r="19" spans="1:34" s="52" customFormat="1" ht="15" customHeight="1" x14ac:dyDescent="0.2">
      <c r="B19" s="86" t="s">
        <v>40</v>
      </c>
      <c r="C19" s="69">
        <v>2024</v>
      </c>
      <c r="D19" s="69">
        <v>2025</v>
      </c>
      <c r="E19" s="69">
        <v>2026</v>
      </c>
      <c r="F19" s="69">
        <v>2027</v>
      </c>
      <c r="G19" s="69">
        <v>2028</v>
      </c>
    </row>
    <row r="20" spans="1:34" s="52" customFormat="1" ht="15" customHeight="1" x14ac:dyDescent="0.2">
      <c r="B20" s="87">
        <v>1</v>
      </c>
      <c r="C20" s="72">
        <v>7453.16</v>
      </c>
      <c r="D20" s="72">
        <v>7739.82</v>
      </c>
      <c r="E20" s="72"/>
      <c r="F20" s="72"/>
      <c r="G20" s="72"/>
    </row>
    <row r="21" spans="1:34" s="52" customFormat="1" ht="15" customHeight="1" x14ac:dyDescent="0.2">
      <c r="B21" s="87">
        <v>2</v>
      </c>
      <c r="C21" s="72">
        <v>5446.54</v>
      </c>
      <c r="D21" s="72">
        <v>5733.2</v>
      </c>
      <c r="E21" s="72"/>
      <c r="F21" s="72"/>
      <c r="G21" s="72"/>
    </row>
    <row r="22" spans="1:34" s="52" customFormat="1" ht="15" customHeight="1" x14ac:dyDescent="0.2">
      <c r="B22" s="87">
        <v>3</v>
      </c>
      <c r="C22" s="72">
        <v>4013.24</v>
      </c>
      <c r="D22" s="72">
        <v>4299.8999999999996</v>
      </c>
      <c r="E22" s="72"/>
      <c r="F22" s="72"/>
      <c r="G22" s="72"/>
    </row>
    <row r="23" spans="1:34" s="52" customFormat="1" ht="15" customHeight="1" x14ac:dyDescent="0.2">
      <c r="B23" s="87">
        <v>4</v>
      </c>
      <c r="C23" s="72">
        <v>3296.59</v>
      </c>
      <c r="D23" s="72">
        <v>3583.25</v>
      </c>
      <c r="E23" s="72"/>
      <c r="F23" s="72"/>
      <c r="G23" s="72"/>
    </row>
    <row r="24" spans="1:34" s="52" customFormat="1" ht="6" customHeight="1" x14ac:dyDescent="0.2">
      <c r="B24" s="88"/>
      <c r="C24" s="73"/>
      <c r="D24" s="73"/>
      <c r="E24" s="73"/>
      <c r="F24" s="73"/>
      <c r="G24" s="73"/>
    </row>
    <row r="25" spans="1:34" s="52" customFormat="1" x14ac:dyDescent="0.2"/>
    <row r="26" spans="1:34" s="52" customFormat="1" x14ac:dyDescent="0.2"/>
    <row r="27" spans="1:34" ht="23.25" customHeight="1" x14ac:dyDescent="0.35">
      <c r="A27" s="59" t="s">
        <v>0</v>
      </c>
      <c r="B27" s="82"/>
      <c r="C27" s="82"/>
      <c r="D27" s="82"/>
      <c r="E27" s="82"/>
      <c r="F27" s="82"/>
      <c r="G27" s="82"/>
      <c r="H27" s="58"/>
    </row>
    <row r="28" spans="1:34" s="80" customFormat="1" ht="5.25" customHeight="1" x14ac:dyDescent="0.2">
      <c r="A28" s="74"/>
      <c r="B28" s="78"/>
      <c r="C28" s="78"/>
      <c r="D28" s="78"/>
      <c r="E28" s="78"/>
      <c r="F28" s="78"/>
      <c r="G28" s="78"/>
      <c r="H28" s="79"/>
    </row>
    <row r="29" spans="1:34" s="75" customFormat="1" ht="15.75" x14ac:dyDescent="0.25">
      <c r="A29" s="74" t="s">
        <v>57</v>
      </c>
      <c r="B29" s="95"/>
      <c r="C29" s="95"/>
      <c r="D29" s="95"/>
      <c r="E29" s="76"/>
      <c r="F29" s="76"/>
      <c r="G29" s="76"/>
      <c r="H29" s="77"/>
    </row>
    <row r="30" spans="1:34" s="75" customFormat="1" ht="15.75" x14ac:dyDescent="0.25">
      <c r="A30" s="74" t="s">
        <v>58</v>
      </c>
      <c r="B30" s="95"/>
      <c r="C30" s="95"/>
      <c r="D30" s="95"/>
      <c r="E30" s="76"/>
      <c r="F30" s="76"/>
      <c r="G30" s="76"/>
      <c r="H30" s="77"/>
    </row>
    <row r="31" spans="1:34" s="3" customFormat="1" ht="15" x14ac:dyDescent="0.2">
      <c r="A31" s="8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3" customFormat="1" ht="12.75" customHeight="1" x14ac:dyDescent="0.2">
      <c r="A32" s="74" t="s">
        <v>54</v>
      </c>
      <c r="B32" s="9"/>
      <c r="C32" s="9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60"/>
      <c r="Y32" s="10"/>
      <c r="Z32" s="11"/>
      <c r="AA32" s="11"/>
      <c r="AB32" s="11"/>
      <c r="AC32" s="12"/>
      <c r="AD32" s="2"/>
      <c r="AE32" s="2"/>
      <c r="AF32" s="2"/>
      <c r="AG32" s="2"/>
      <c r="AH32" s="2"/>
    </row>
    <row r="33" spans="1:37" s="3" customFormat="1" ht="14.25" x14ac:dyDescent="0.2">
      <c r="A33" s="74" t="s">
        <v>71</v>
      </c>
      <c r="B33" s="9"/>
      <c r="C33" s="9"/>
      <c r="D33" s="9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2"/>
      <c r="AD33" s="2"/>
      <c r="AE33" s="2"/>
      <c r="AF33" s="2"/>
      <c r="AG33" s="2"/>
      <c r="AH33" s="2"/>
      <c r="AK33" s="13"/>
    </row>
    <row r="34" spans="1:37" s="52" customFormat="1" ht="23.25" customHeight="1" x14ac:dyDescent="0.35">
      <c r="A34" s="82"/>
      <c r="B34" s="82"/>
      <c r="C34" s="82"/>
      <c r="D34" s="82"/>
      <c r="E34" s="82"/>
      <c r="F34" s="82"/>
      <c r="G34" s="82"/>
      <c r="H34" s="58"/>
    </row>
    <row r="35" spans="1:37" s="52" customFormat="1" x14ac:dyDescent="0.2"/>
    <row r="36" spans="1:37" s="52" customFormat="1" x14ac:dyDescent="0.2"/>
    <row r="37" spans="1:37" s="52" customFormat="1" x14ac:dyDescent="0.2"/>
    <row r="38" spans="1:37" s="52" customFormat="1" x14ac:dyDescent="0.2"/>
    <row r="39" spans="1:37" s="52" customFormat="1" x14ac:dyDescent="0.2"/>
    <row r="40" spans="1:37" x14ac:dyDescent="0.2">
      <c r="A40" s="52"/>
      <c r="B40" s="52"/>
      <c r="C40" s="52"/>
      <c r="D40" s="52"/>
      <c r="E40" s="52"/>
      <c r="F40" s="52"/>
      <c r="G40" s="52"/>
    </row>
    <row r="41" spans="1:37" x14ac:dyDescent="0.2">
      <c r="A41" s="52"/>
      <c r="B41" s="52"/>
      <c r="C41" s="52"/>
      <c r="D41" s="52"/>
      <c r="E41" s="52"/>
      <c r="F41" s="52"/>
      <c r="G41" s="52"/>
    </row>
    <row r="42" spans="1:37" x14ac:dyDescent="0.2">
      <c r="A42" s="52"/>
      <c r="B42" s="52"/>
      <c r="C42" s="52"/>
      <c r="D42" s="52"/>
      <c r="E42" s="52"/>
      <c r="F42" s="52"/>
      <c r="G42" s="52"/>
    </row>
    <row r="43" spans="1:37" x14ac:dyDescent="0.2">
      <c r="A43" s="52"/>
      <c r="B43" s="52"/>
      <c r="C43" s="52"/>
      <c r="D43" s="52"/>
      <c r="E43" s="52"/>
      <c r="F43" s="52"/>
      <c r="G43" s="52"/>
    </row>
    <row r="44" spans="1:37" x14ac:dyDescent="0.2">
      <c r="A44" s="52"/>
      <c r="B44" s="52"/>
      <c r="C44" s="52"/>
      <c r="D44" s="52"/>
      <c r="E44" s="52"/>
      <c r="F44" s="52"/>
      <c r="G44" s="52"/>
    </row>
    <row r="45" spans="1:37" x14ac:dyDescent="0.2">
      <c r="A45" s="52"/>
      <c r="B45" s="52"/>
      <c r="C45" s="52"/>
      <c r="D45" s="52"/>
      <c r="E45" s="52"/>
      <c r="F45" s="52"/>
      <c r="G45" s="52"/>
    </row>
    <row r="46" spans="1:37" x14ac:dyDescent="0.2">
      <c r="A46" s="52"/>
      <c r="B46" s="52"/>
      <c r="C46" s="52"/>
      <c r="D46" s="52"/>
      <c r="E46" s="52"/>
      <c r="F46" s="52"/>
      <c r="G46" s="52"/>
    </row>
    <row r="47" spans="1:37" x14ac:dyDescent="0.2">
      <c r="A47" s="52"/>
      <c r="B47" s="52"/>
      <c r="C47" s="52"/>
      <c r="D47" s="52"/>
      <c r="E47" s="52"/>
      <c r="F47" s="52"/>
      <c r="G47" s="52"/>
    </row>
    <row r="48" spans="1:37" x14ac:dyDescent="0.2">
      <c r="A48" s="52"/>
      <c r="B48" s="52"/>
      <c r="C48" s="52"/>
      <c r="D48" s="52"/>
      <c r="E48" s="52"/>
      <c r="F48" s="52"/>
      <c r="G48" s="52"/>
    </row>
    <row r="49" spans="1:7" x14ac:dyDescent="0.2">
      <c r="A49" s="52"/>
      <c r="B49" s="52"/>
      <c r="C49" s="52"/>
      <c r="D49" s="52"/>
      <c r="E49" s="52"/>
      <c r="F49" s="52"/>
      <c r="G49" s="52"/>
    </row>
    <row r="50" spans="1:7" x14ac:dyDescent="0.2">
      <c r="A50" s="52"/>
      <c r="B50" s="52"/>
      <c r="C50" s="52"/>
      <c r="D50" s="52"/>
      <c r="E50" s="52"/>
      <c r="F50" s="52"/>
      <c r="G50" s="52"/>
    </row>
    <row r="51" spans="1:7" x14ac:dyDescent="0.2">
      <c r="A51" s="52"/>
      <c r="B51" s="52"/>
      <c r="C51" s="52"/>
      <c r="D51" s="52"/>
      <c r="E51" s="52"/>
      <c r="F51" s="52"/>
      <c r="G51" s="52"/>
    </row>
    <row r="52" spans="1:7" x14ac:dyDescent="0.2">
      <c r="A52" s="52"/>
      <c r="B52" s="52"/>
      <c r="C52" s="52"/>
      <c r="D52" s="52"/>
      <c r="E52" s="52"/>
      <c r="F52" s="52"/>
      <c r="G52" s="52"/>
    </row>
    <row r="53" spans="1:7" x14ac:dyDescent="0.2">
      <c r="A53" s="52"/>
      <c r="B53" s="52"/>
      <c r="C53" s="52"/>
      <c r="D53" s="52"/>
      <c r="E53" s="52"/>
      <c r="F53" s="52"/>
      <c r="G53" s="52"/>
    </row>
    <row r="54" spans="1:7" x14ac:dyDescent="0.2">
      <c r="A54" s="52"/>
      <c r="B54" s="52"/>
      <c r="C54" s="52"/>
      <c r="D54" s="52"/>
      <c r="E54" s="52"/>
      <c r="F54" s="52"/>
      <c r="G54" s="52"/>
    </row>
    <row r="55" spans="1:7" x14ac:dyDescent="0.2">
      <c r="A55" s="52"/>
      <c r="B55" s="52"/>
      <c r="C55" s="52"/>
      <c r="D55" s="52"/>
      <c r="E55" s="52"/>
      <c r="F55" s="52"/>
      <c r="G55" s="52"/>
    </row>
    <row r="56" spans="1:7" x14ac:dyDescent="0.2">
      <c r="A56" s="52"/>
      <c r="B56" s="52"/>
      <c r="C56" s="52"/>
      <c r="D56" s="52"/>
      <c r="E56" s="52"/>
      <c r="F56" s="52"/>
      <c r="G56" s="52"/>
    </row>
    <row r="57" spans="1:7" x14ac:dyDescent="0.2">
      <c r="A57" s="52"/>
      <c r="B57" s="52"/>
      <c r="C57" s="52"/>
      <c r="D57" s="52"/>
      <c r="E57" s="52"/>
      <c r="F57" s="52"/>
      <c r="G57" s="52"/>
    </row>
    <row r="58" spans="1:7" x14ac:dyDescent="0.2">
      <c r="A58" s="52"/>
      <c r="B58" s="52"/>
      <c r="C58" s="52"/>
      <c r="D58" s="52"/>
      <c r="E58" s="52"/>
      <c r="F58" s="52"/>
      <c r="G58" s="52"/>
    </row>
    <row r="59" spans="1:7" x14ac:dyDescent="0.2">
      <c r="A59" s="52"/>
      <c r="B59" s="52"/>
      <c r="C59" s="52"/>
      <c r="D59" s="52"/>
      <c r="E59" s="52"/>
      <c r="F59" s="52"/>
      <c r="G59" s="52"/>
    </row>
    <row r="60" spans="1:7" x14ac:dyDescent="0.2">
      <c r="A60" s="52"/>
      <c r="B60" s="52"/>
      <c r="C60" s="52"/>
      <c r="D60" s="52"/>
      <c r="E60" s="52"/>
      <c r="F60" s="52"/>
      <c r="G60" s="52"/>
    </row>
  </sheetData>
  <sheetProtection password="EFCF" sheet="1" selectLockedCells="1"/>
  <printOptions horizontalCentered="1"/>
  <pageMargins left="0.78740157480314965" right="0.39370078740157483" top="0.59055118110236227" bottom="0.78740157480314965" header="0.39370078740157483" footer="0.39370078740157483"/>
  <pageSetup paperSize="9" orientation="landscape" r:id="rId1"/>
  <headerFooter alignWithMargins="0">
    <oddFooter>&amp;L&amp;7TAB-13523/11.24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1"/>
  <sheetViews>
    <sheetView showGridLines="0" tabSelected="1" zoomScaleNormal="100" workbookViewId="0">
      <selection activeCell="K27" sqref="K27"/>
    </sheetView>
  </sheetViews>
  <sheetFormatPr baseColWidth="10" defaultColWidth="1.109375" defaultRowHeight="12.75" x14ac:dyDescent="0.2"/>
  <cols>
    <col min="1" max="1" width="24.21875" style="3" customWidth="1"/>
    <col min="2" max="32" width="4.109375" style="3" customWidth="1"/>
    <col min="33" max="33" width="7.44140625" style="3" customWidth="1"/>
    <col min="34" max="35" width="1.109375" style="3"/>
    <col min="36" max="36" width="10.109375" style="3" bestFit="1" customWidth="1"/>
    <col min="37" max="16384" width="1.109375" style="3"/>
  </cols>
  <sheetData>
    <row r="1" spans="1:51" ht="19.899999999999999" customHeight="1" x14ac:dyDescent="0.2">
      <c r="A1" s="1" t="s">
        <v>90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2"/>
      <c r="AE1" s="2"/>
      <c r="AF1" s="2"/>
      <c r="AG1" s="2"/>
    </row>
    <row r="2" spans="1:51" ht="2.2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83"/>
      <c r="S2" s="83"/>
      <c r="T2" s="83"/>
      <c r="U2" s="83"/>
      <c r="V2" s="50"/>
      <c r="W2" s="50"/>
      <c r="X2" s="50"/>
      <c r="Y2" s="50"/>
      <c r="Z2" s="50"/>
      <c r="AA2" s="50"/>
      <c r="AB2" s="50"/>
      <c r="AC2" s="50"/>
      <c r="AD2" s="2"/>
      <c r="AE2" s="2"/>
      <c r="AF2" s="2"/>
      <c r="AG2" s="2"/>
    </row>
    <row r="3" spans="1:51" ht="10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2"/>
      <c r="AE3" s="2"/>
      <c r="AF3" s="2"/>
      <c r="AG3" s="2"/>
    </row>
    <row r="4" spans="1:51" ht="23.25" customHeight="1" x14ac:dyDescent="0.2">
      <c r="A4" s="4" t="s">
        <v>61</v>
      </c>
      <c r="B4" s="5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6"/>
      <c r="AB4" s="50"/>
      <c r="AC4" s="2"/>
      <c r="AD4" s="2"/>
      <c r="AE4" s="2"/>
      <c r="AF4" s="2"/>
      <c r="AG4" s="2"/>
    </row>
    <row r="5" spans="1:51" ht="8.1" customHeight="1" x14ac:dyDescent="0.2">
      <c r="A5" s="2"/>
      <c r="B5" s="7"/>
      <c r="C5" s="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6"/>
      <c r="Z5" s="6"/>
      <c r="AA5" s="6"/>
      <c r="AB5" s="50"/>
      <c r="AC5" s="2"/>
      <c r="AD5" s="2"/>
      <c r="AE5" s="2"/>
      <c r="AF5" s="2"/>
      <c r="AG5" s="2"/>
    </row>
    <row r="8" spans="1:51" x14ac:dyDescent="0.2">
      <c r="A8" s="114" t="s">
        <v>1</v>
      </c>
      <c r="B8" s="115"/>
      <c r="C8" s="115"/>
      <c r="D8" s="115"/>
      <c r="E8" s="115"/>
      <c r="F8" s="116"/>
      <c r="G8" s="114" t="s">
        <v>2</v>
      </c>
      <c r="H8" s="115"/>
      <c r="I8" s="115"/>
      <c r="J8" s="115"/>
      <c r="K8" s="116"/>
      <c r="L8" s="138" t="s">
        <v>41</v>
      </c>
      <c r="M8" s="139"/>
      <c r="N8" s="139"/>
      <c r="O8" s="140"/>
      <c r="P8" s="117" t="s">
        <v>50</v>
      </c>
      <c r="Q8" s="118"/>
      <c r="R8" s="118"/>
      <c r="S8" s="118"/>
      <c r="T8" s="118"/>
      <c r="U8" s="118"/>
      <c r="V8" s="118"/>
      <c r="W8" s="118"/>
      <c r="X8" s="119"/>
      <c r="Y8" s="114"/>
      <c r="Z8" s="115"/>
      <c r="AA8" s="115"/>
      <c r="AB8" s="115"/>
      <c r="AC8" s="115"/>
      <c r="AD8" s="115"/>
      <c r="AE8" s="115"/>
      <c r="AF8" s="115"/>
      <c r="AG8" s="116"/>
      <c r="AJ8" s="14"/>
    </row>
    <row r="9" spans="1:51" ht="16.5" customHeight="1" x14ac:dyDescent="0.2">
      <c r="A9" s="126"/>
      <c r="B9" s="127"/>
      <c r="C9" s="127"/>
      <c r="D9" s="127"/>
      <c r="E9" s="127"/>
      <c r="F9" s="128"/>
      <c r="G9" s="126"/>
      <c r="H9" s="127"/>
      <c r="I9" s="127"/>
      <c r="J9" s="127"/>
      <c r="K9" s="128"/>
      <c r="L9" s="135" t="str">
        <f>LEFT(G9,4)</f>
        <v/>
      </c>
      <c r="M9" s="136"/>
      <c r="N9" s="136"/>
      <c r="O9" s="137"/>
      <c r="P9" s="129"/>
      <c r="Q9" s="130"/>
      <c r="R9" s="130"/>
      <c r="S9" s="130"/>
      <c r="T9" s="130"/>
      <c r="U9" s="130"/>
      <c r="V9" s="130"/>
      <c r="W9" s="130"/>
      <c r="X9" s="131"/>
      <c r="Y9" s="132"/>
      <c r="Z9" s="133"/>
      <c r="AA9" s="133"/>
      <c r="AB9" s="133"/>
      <c r="AC9" s="133"/>
      <c r="AD9" s="133"/>
      <c r="AE9" s="133"/>
      <c r="AF9" s="133"/>
      <c r="AG9" s="134"/>
      <c r="AJ9" s="15"/>
    </row>
    <row r="10" spans="1:51" s="16" customFormat="1" x14ac:dyDescent="0.2">
      <c r="A10" s="117" t="s">
        <v>3</v>
      </c>
      <c r="B10" s="118"/>
      <c r="C10" s="118"/>
      <c r="D10" s="118"/>
      <c r="E10" s="118"/>
      <c r="F10" s="119"/>
      <c r="G10" s="117" t="s">
        <v>49</v>
      </c>
      <c r="H10" s="118"/>
      <c r="I10" s="118"/>
      <c r="J10" s="118"/>
      <c r="K10" s="118"/>
      <c r="L10" s="118"/>
      <c r="M10" s="118"/>
      <c r="N10" s="118"/>
      <c r="O10" s="118"/>
      <c r="P10" s="138" t="s">
        <v>38</v>
      </c>
      <c r="Q10" s="139"/>
      <c r="R10" s="139"/>
      <c r="S10" s="139"/>
      <c r="T10" s="140"/>
      <c r="U10" s="138" t="s">
        <v>39</v>
      </c>
      <c r="V10" s="139"/>
      <c r="W10" s="139"/>
      <c r="X10" s="140"/>
      <c r="Y10" s="166" t="s">
        <v>51</v>
      </c>
      <c r="Z10" s="167"/>
      <c r="AA10" s="167"/>
      <c r="AB10" s="167"/>
      <c r="AC10" s="167"/>
      <c r="AD10" s="167"/>
      <c r="AE10" s="167"/>
      <c r="AF10" s="167"/>
      <c r="AG10" s="152">
        <f>IF(C12="Nein",ROUND(AG15/(1720/12),4),(L12/40))</f>
        <v>0</v>
      </c>
    </row>
    <row r="11" spans="1:51" s="17" customFormat="1" ht="16.5" customHeight="1" x14ac:dyDescent="0.2">
      <c r="A11" s="126"/>
      <c r="B11" s="127"/>
      <c r="C11" s="127"/>
      <c r="D11" s="127"/>
      <c r="E11" s="127"/>
      <c r="F11" s="128"/>
      <c r="G11" s="126"/>
      <c r="H11" s="127"/>
      <c r="I11" s="127"/>
      <c r="J11" s="127"/>
      <c r="K11" s="127"/>
      <c r="L11" s="127"/>
      <c r="M11" s="127"/>
      <c r="N11" s="127"/>
      <c r="O11" s="127"/>
      <c r="P11" s="160"/>
      <c r="Q11" s="161"/>
      <c r="R11" s="161"/>
      <c r="S11" s="161"/>
      <c r="T11" s="162"/>
      <c r="U11" s="163" t="str">
        <f>IF(AND(P11=1,L9="2024"),Hinweise!C12,IF(AND(P11=2,L9="2024"),Hinweise!C13,IF(AND(P11=3,L9="2024"),Hinweise!C14,IF(AND(P11=4,L9="2024"),Hinweise!C15,IF(AND(P11=1,L9="2025"),Hinweise!D12,IF(AND(P11=2,L9="2025"),Hinweise!D13,IF(AND(P11=3,L9="2025"),Hinweise!D14,IF(AND(P11=4,L9="2025"),Hinweise!D15,IF(AND(P11=1,L9="2026"),Hinweise!E12,IF(AND(P11=2,L9="2026"),Hinweise!E13,IF(AND(P11=3,L9="2026"),Hinweise!E14,IF(AND(P11=4,L9="2026"),Hinweise!E15,IF(AND(P11=1,L9="2027"),Hinweise!F12,IF(AND(P11=2,L9="2027"),Hinweise!F13,IF(AND(P11=3,L9="2027"),Hinweise!F14,IF(AND(P11=4,L9="2027"),Hinweise!F15,IF(AND(P11=1,L9="2028"),Hinweise!G12,IF(AND(P11=2,L9="2028"),Hinweise!G13,IF(AND(P11=3,L9="2028"),Hinweise!G14,IF(AND(P11=4,L9="2028"),Hinweise!G15,""))))))))))))))))))))</f>
        <v/>
      </c>
      <c r="V11" s="164"/>
      <c r="W11" s="164"/>
      <c r="X11" s="165"/>
      <c r="Y11" s="168"/>
      <c r="Z11" s="169"/>
      <c r="AA11" s="169"/>
      <c r="AB11" s="169"/>
      <c r="AC11" s="169"/>
      <c r="AD11" s="169"/>
      <c r="AE11" s="169"/>
      <c r="AF11" s="169"/>
      <c r="AG11" s="153"/>
      <c r="AH11" s="68"/>
    </row>
    <row r="12" spans="1:51" s="16" customFormat="1" ht="50.45" customHeight="1" x14ac:dyDescent="0.2">
      <c r="A12" s="112" t="s">
        <v>52</v>
      </c>
      <c r="B12" s="113"/>
      <c r="C12" s="123"/>
      <c r="D12" s="124"/>
      <c r="E12" s="124"/>
      <c r="F12" s="125"/>
      <c r="G12" s="120" t="s">
        <v>62</v>
      </c>
      <c r="H12" s="121"/>
      <c r="I12" s="121"/>
      <c r="J12" s="121"/>
      <c r="K12" s="122"/>
      <c r="L12" s="154"/>
      <c r="M12" s="155"/>
      <c r="N12" s="155"/>
      <c r="O12" s="156"/>
      <c r="P12" s="157" t="s">
        <v>63</v>
      </c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9"/>
    </row>
    <row r="13" spans="1:51" s="17" customFormat="1" ht="16.5" x14ac:dyDescent="0.2">
      <c r="A13" s="18"/>
      <c r="B13" s="96">
        <f t="shared" ref="B13:AF13" si="0">IF(MONTH(cMonatJahr)=MONTH(DATE(YEAR(cMonatJahr),MONTH(cMonatJahr),B14)),DATE(YEAR(cMonatJahr),MONTH(cMonatJahr),B14),0)</f>
        <v>1</v>
      </c>
      <c r="C13" s="96">
        <f t="shared" si="0"/>
        <v>2</v>
      </c>
      <c r="D13" s="96">
        <f t="shared" si="0"/>
        <v>3</v>
      </c>
      <c r="E13" s="96">
        <f t="shared" si="0"/>
        <v>4</v>
      </c>
      <c r="F13" s="96">
        <f t="shared" si="0"/>
        <v>5</v>
      </c>
      <c r="G13" s="96">
        <f t="shared" si="0"/>
        <v>6</v>
      </c>
      <c r="H13" s="96">
        <f t="shared" si="0"/>
        <v>7</v>
      </c>
      <c r="I13" s="96">
        <f t="shared" si="0"/>
        <v>8</v>
      </c>
      <c r="J13" s="96">
        <f t="shared" si="0"/>
        <v>9</v>
      </c>
      <c r="K13" s="96">
        <f t="shared" si="0"/>
        <v>10</v>
      </c>
      <c r="L13" s="96">
        <f t="shared" si="0"/>
        <v>11</v>
      </c>
      <c r="M13" s="96">
        <f t="shared" si="0"/>
        <v>12</v>
      </c>
      <c r="N13" s="96">
        <f t="shared" si="0"/>
        <v>13</v>
      </c>
      <c r="O13" s="96">
        <f t="shared" si="0"/>
        <v>14</v>
      </c>
      <c r="P13" s="96">
        <f t="shared" si="0"/>
        <v>15</v>
      </c>
      <c r="Q13" s="96">
        <f t="shared" si="0"/>
        <v>16</v>
      </c>
      <c r="R13" s="96">
        <f t="shared" si="0"/>
        <v>17</v>
      </c>
      <c r="S13" s="96">
        <f t="shared" si="0"/>
        <v>18</v>
      </c>
      <c r="T13" s="96">
        <f t="shared" si="0"/>
        <v>19</v>
      </c>
      <c r="U13" s="96">
        <f t="shared" si="0"/>
        <v>20</v>
      </c>
      <c r="V13" s="96">
        <f t="shared" si="0"/>
        <v>21</v>
      </c>
      <c r="W13" s="96">
        <f t="shared" si="0"/>
        <v>22</v>
      </c>
      <c r="X13" s="96">
        <f t="shared" si="0"/>
        <v>23</v>
      </c>
      <c r="Y13" s="96">
        <f t="shared" si="0"/>
        <v>24</v>
      </c>
      <c r="Z13" s="96">
        <f t="shared" si="0"/>
        <v>25</v>
      </c>
      <c r="AA13" s="96">
        <f t="shared" si="0"/>
        <v>26</v>
      </c>
      <c r="AB13" s="96">
        <f t="shared" si="0"/>
        <v>27</v>
      </c>
      <c r="AC13" s="96">
        <f t="shared" si="0"/>
        <v>28</v>
      </c>
      <c r="AD13" s="96">
        <f t="shared" si="0"/>
        <v>29</v>
      </c>
      <c r="AE13" s="96">
        <f t="shared" si="0"/>
        <v>30</v>
      </c>
      <c r="AF13" s="96">
        <f t="shared" si="0"/>
        <v>31</v>
      </c>
      <c r="AG13" s="19"/>
      <c r="AJ13" s="147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</row>
    <row r="14" spans="1:51" s="17" customFormat="1" ht="16.5" x14ac:dyDescent="0.2">
      <c r="A14" s="20" t="s">
        <v>4</v>
      </c>
      <c r="B14" s="21" t="s">
        <v>5</v>
      </c>
      <c r="C14" s="22" t="s">
        <v>6</v>
      </c>
      <c r="D14" s="21" t="s">
        <v>7</v>
      </c>
      <c r="E14" s="22" t="s">
        <v>8</v>
      </c>
      <c r="F14" s="21" t="s">
        <v>9</v>
      </c>
      <c r="G14" s="22" t="s">
        <v>10</v>
      </c>
      <c r="H14" s="21" t="s">
        <v>11</v>
      </c>
      <c r="I14" s="22" t="s">
        <v>12</v>
      </c>
      <c r="J14" s="21" t="s">
        <v>13</v>
      </c>
      <c r="K14" s="22" t="s">
        <v>14</v>
      </c>
      <c r="L14" s="21" t="s">
        <v>15</v>
      </c>
      <c r="M14" s="22" t="s">
        <v>16</v>
      </c>
      <c r="N14" s="21" t="s">
        <v>17</v>
      </c>
      <c r="O14" s="22" t="s">
        <v>18</v>
      </c>
      <c r="P14" s="21" t="s">
        <v>19</v>
      </c>
      <c r="Q14" s="22" t="s">
        <v>20</v>
      </c>
      <c r="R14" s="21" t="s">
        <v>21</v>
      </c>
      <c r="S14" s="22" t="s">
        <v>22</v>
      </c>
      <c r="T14" s="21" t="s">
        <v>23</v>
      </c>
      <c r="U14" s="22" t="s">
        <v>24</v>
      </c>
      <c r="V14" s="21" t="s">
        <v>25</v>
      </c>
      <c r="W14" s="22" t="s">
        <v>26</v>
      </c>
      <c r="X14" s="21" t="s">
        <v>27</v>
      </c>
      <c r="Y14" s="22" t="s">
        <v>28</v>
      </c>
      <c r="Z14" s="21" t="s">
        <v>29</v>
      </c>
      <c r="AA14" s="22" t="s">
        <v>30</v>
      </c>
      <c r="AB14" s="21" t="s">
        <v>31</v>
      </c>
      <c r="AC14" s="22" t="s">
        <v>32</v>
      </c>
      <c r="AD14" s="21" t="s">
        <v>33</v>
      </c>
      <c r="AE14" s="22" t="s">
        <v>34</v>
      </c>
      <c r="AF14" s="21" t="s">
        <v>35</v>
      </c>
      <c r="AG14" s="23" t="s">
        <v>36</v>
      </c>
      <c r="AJ14" s="24"/>
    </row>
    <row r="15" spans="1:51" s="17" customFormat="1" ht="20.100000000000001" customHeight="1" x14ac:dyDescent="0.2">
      <c r="A15" s="25" t="s">
        <v>43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>
        <f>IF(C12="Ja",ROUND(143.33*AG10,2),SUM(B15:AF15))</f>
        <v>0</v>
      </c>
    </row>
    <row r="16" spans="1:51" s="17" customFormat="1" ht="9.9499999999999993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3" s="17" customFormat="1" ht="16.5" x14ac:dyDescent="0.2">
      <c r="A17" s="25" t="s">
        <v>44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8">
        <f>IF($C$12="Ja","",SUM(B17:AF17))</f>
        <v>0</v>
      </c>
    </row>
    <row r="18" spans="1:33" s="17" customFormat="1" ht="16.5" x14ac:dyDescent="0.2">
      <c r="A18" s="62" t="s">
        <v>89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8">
        <f>IF($C$12="Ja","",SUM(B18:AF18))</f>
        <v>0</v>
      </c>
    </row>
    <row r="19" spans="1:33" s="17" customFormat="1" ht="16.5" x14ac:dyDescent="0.2">
      <c r="A19" s="149" t="s">
        <v>45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1"/>
    </row>
    <row r="20" spans="1:33" s="17" customFormat="1" ht="16.5" x14ac:dyDescent="0.2">
      <c r="A20" s="6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8">
        <f t="shared" ref="AG20:AG30" si="1">IF($C$12="Ja","",SUM(B20:AF20))</f>
        <v>0</v>
      </c>
    </row>
    <row r="21" spans="1:33" s="17" customFormat="1" ht="16.5" x14ac:dyDescent="0.2">
      <c r="A21" s="6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8">
        <f t="shared" si="1"/>
        <v>0</v>
      </c>
    </row>
    <row r="22" spans="1:33" s="17" customFormat="1" ht="16.5" x14ac:dyDescent="0.2">
      <c r="A22" s="6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8">
        <f t="shared" si="1"/>
        <v>0</v>
      </c>
    </row>
    <row r="23" spans="1:33" s="17" customFormat="1" ht="16.5" x14ac:dyDescent="0.2">
      <c r="A23" s="64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8">
        <f t="shared" si="1"/>
        <v>0</v>
      </c>
    </row>
    <row r="24" spans="1:33" s="17" customFormat="1" ht="16.5" x14ac:dyDescent="0.2">
      <c r="A24" s="6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8">
        <f t="shared" si="1"/>
        <v>0</v>
      </c>
    </row>
    <row r="25" spans="1:33" s="17" customFormat="1" ht="16.5" x14ac:dyDescent="0.2">
      <c r="A25" s="6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8">
        <f t="shared" si="1"/>
        <v>0</v>
      </c>
    </row>
    <row r="26" spans="1:33" s="17" customFormat="1" ht="16.5" x14ac:dyDescent="0.2">
      <c r="A26" s="6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8">
        <f t="shared" si="1"/>
        <v>0</v>
      </c>
    </row>
    <row r="27" spans="1:33" s="17" customFormat="1" ht="16.5" x14ac:dyDescent="0.2">
      <c r="A27" s="6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8">
        <f t="shared" si="1"/>
        <v>0</v>
      </c>
    </row>
    <row r="28" spans="1:33" s="17" customFormat="1" ht="16.5" x14ac:dyDescent="0.2">
      <c r="A28" s="6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8">
        <f t="shared" si="1"/>
        <v>0</v>
      </c>
    </row>
    <row r="29" spans="1:33" s="17" customFormat="1" ht="16.5" x14ac:dyDescent="0.2">
      <c r="A29" s="6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8">
        <f t="shared" si="1"/>
        <v>0</v>
      </c>
    </row>
    <row r="30" spans="1:33" s="17" customFormat="1" ht="16.5" x14ac:dyDescent="0.2">
      <c r="A30" s="61" t="s">
        <v>42</v>
      </c>
      <c r="B30" s="35">
        <f t="shared" ref="B30:AF30" si="2">SUM(B17:B29)</f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  <c r="F30" s="35">
        <f t="shared" si="2"/>
        <v>0</v>
      </c>
      <c r="G30" s="35">
        <f t="shared" si="2"/>
        <v>0</v>
      </c>
      <c r="H30" s="35">
        <f t="shared" si="2"/>
        <v>0</v>
      </c>
      <c r="I30" s="35">
        <f t="shared" si="2"/>
        <v>0</v>
      </c>
      <c r="J30" s="35">
        <f t="shared" si="2"/>
        <v>0</v>
      </c>
      <c r="K30" s="35">
        <f t="shared" si="2"/>
        <v>0</v>
      </c>
      <c r="L30" s="35">
        <f t="shared" si="2"/>
        <v>0</v>
      </c>
      <c r="M30" s="35">
        <f t="shared" si="2"/>
        <v>0</v>
      </c>
      <c r="N30" s="35">
        <f t="shared" si="2"/>
        <v>0</v>
      </c>
      <c r="O30" s="35">
        <f t="shared" si="2"/>
        <v>0</v>
      </c>
      <c r="P30" s="35">
        <f t="shared" si="2"/>
        <v>0</v>
      </c>
      <c r="Q30" s="35">
        <f t="shared" si="2"/>
        <v>0</v>
      </c>
      <c r="R30" s="35">
        <f t="shared" si="2"/>
        <v>0</v>
      </c>
      <c r="S30" s="35">
        <f t="shared" si="2"/>
        <v>0</v>
      </c>
      <c r="T30" s="35">
        <f t="shared" si="2"/>
        <v>0</v>
      </c>
      <c r="U30" s="35">
        <f t="shared" si="2"/>
        <v>0</v>
      </c>
      <c r="V30" s="35">
        <f t="shared" si="2"/>
        <v>0</v>
      </c>
      <c r="W30" s="35">
        <f t="shared" si="2"/>
        <v>0</v>
      </c>
      <c r="X30" s="35">
        <f t="shared" si="2"/>
        <v>0</v>
      </c>
      <c r="Y30" s="35">
        <f t="shared" si="2"/>
        <v>0</v>
      </c>
      <c r="Z30" s="35">
        <f t="shared" si="2"/>
        <v>0</v>
      </c>
      <c r="AA30" s="35">
        <f t="shared" si="2"/>
        <v>0</v>
      </c>
      <c r="AB30" s="35">
        <f t="shared" si="2"/>
        <v>0</v>
      </c>
      <c r="AC30" s="35">
        <f t="shared" si="2"/>
        <v>0</v>
      </c>
      <c r="AD30" s="35">
        <f t="shared" si="2"/>
        <v>0</v>
      </c>
      <c r="AE30" s="35">
        <f t="shared" si="2"/>
        <v>0</v>
      </c>
      <c r="AF30" s="35">
        <f t="shared" si="2"/>
        <v>0</v>
      </c>
      <c r="AG30" s="28">
        <f t="shared" si="1"/>
        <v>0</v>
      </c>
    </row>
    <row r="31" spans="1:33" s="17" customFormat="1" ht="9.9499999999999993" customHeight="1" x14ac:dyDescent="0.2">
      <c r="A31" s="29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3"/>
    </row>
    <row r="32" spans="1:33" s="17" customFormat="1" ht="20.100000000000001" customHeight="1" x14ac:dyDescent="0.2">
      <c r="A32" s="34" t="s">
        <v>46</v>
      </c>
      <c r="B32" s="35">
        <f t="shared" ref="B32:AF32" si="3">B15+B30</f>
        <v>0</v>
      </c>
      <c r="C32" s="35">
        <f t="shared" si="3"/>
        <v>0</v>
      </c>
      <c r="D32" s="35">
        <f t="shared" si="3"/>
        <v>0</v>
      </c>
      <c r="E32" s="35">
        <f t="shared" si="3"/>
        <v>0</v>
      </c>
      <c r="F32" s="35">
        <f t="shared" si="3"/>
        <v>0</v>
      </c>
      <c r="G32" s="35">
        <f t="shared" si="3"/>
        <v>0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0</v>
      </c>
      <c r="L32" s="35">
        <f t="shared" si="3"/>
        <v>0</v>
      </c>
      <c r="M32" s="35">
        <f t="shared" si="3"/>
        <v>0</v>
      </c>
      <c r="N32" s="35">
        <f t="shared" si="3"/>
        <v>0</v>
      </c>
      <c r="O32" s="35">
        <f t="shared" si="3"/>
        <v>0</v>
      </c>
      <c r="P32" s="35">
        <f t="shared" si="3"/>
        <v>0</v>
      </c>
      <c r="Q32" s="35">
        <f t="shared" si="3"/>
        <v>0</v>
      </c>
      <c r="R32" s="35">
        <f t="shared" si="3"/>
        <v>0</v>
      </c>
      <c r="S32" s="35">
        <f t="shared" si="3"/>
        <v>0</v>
      </c>
      <c r="T32" s="35">
        <f t="shared" si="3"/>
        <v>0</v>
      </c>
      <c r="U32" s="35">
        <f t="shared" si="3"/>
        <v>0</v>
      </c>
      <c r="V32" s="35">
        <f t="shared" si="3"/>
        <v>0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0</v>
      </c>
      <c r="AB32" s="35">
        <f t="shared" si="3"/>
        <v>0</v>
      </c>
      <c r="AC32" s="35">
        <f t="shared" si="3"/>
        <v>0</v>
      </c>
      <c r="AD32" s="35">
        <f t="shared" si="3"/>
        <v>0</v>
      </c>
      <c r="AE32" s="35">
        <f t="shared" si="3"/>
        <v>0</v>
      </c>
      <c r="AF32" s="35">
        <f t="shared" si="3"/>
        <v>0</v>
      </c>
      <c r="AG32" s="28">
        <f>IF($C$12="Ja",AG15,SUM(B32:AF32))</f>
        <v>0</v>
      </c>
    </row>
    <row r="33" spans="1:34" ht="9.9499999999999993" customHeight="1" x14ac:dyDescent="0.2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37"/>
      <c r="AG33" s="38"/>
    </row>
    <row r="34" spans="1:34" ht="12.75" customHeight="1" x14ac:dyDescent="0.2">
      <c r="A34" s="104" t="s">
        <v>53</v>
      </c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8"/>
      <c r="Y34" s="2"/>
      <c r="Z34" s="2"/>
      <c r="AA34" s="2"/>
      <c r="AB34" s="2"/>
      <c r="AC34" s="2"/>
      <c r="AD34" s="2"/>
      <c r="AE34" s="2"/>
      <c r="AF34" s="39" t="s">
        <v>47</v>
      </c>
      <c r="AG34" s="66">
        <f>IF(OR(C12="Ja",C12="Nein"),U11*AG15,0)</f>
        <v>0</v>
      </c>
    </row>
    <row r="35" spans="1:34" ht="12.75" customHeight="1" x14ac:dyDescent="0.2">
      <c r="A35" s="105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1"/>
      <c r="Y35" s="2"/>
      <c r="Z35" s="2"/>
      <c r="AA35" s="2"/>
      <c r="AB35" s="2"/>
      <c r="AC35" s="2"/>
      <c r="AD35" s="2"/>
      <c r="AE35" s="2"/>
      <c r="AF35" s="63" t="s">
        <v>48</v>
      </c>
      <c r="AG35" s="67" t="str">
        <f>IF(AG32&gt;0,AG34*0.15,"")</f>
        <v/>
      </c>
    </row>
    <row r="36" spans="1:34" ht="15.75" customHeight="1" x14ac:dyDescent="0.2">
      <c r="A36" s="40" t="s">
        <v>37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63"/>
      <c r="AG36" s="45"/>
    </row>
    <row r="37" spans="1:34" ht="12.75" customHeight="1" x14ac:dyDescent="0.2">
      <c r="A37" s="42" t="s">
        <v>64</v>
      </c>
      <c r="B37" s="4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39"/>
      <c r="AG37" s="45"/>
    </row>
    <row r="38" spans="1:34" x14ac:dyDescent="0.2">
      <c r="A38" s="42" t="s">
        <v>65</v>
      </c>
      <c r="B38" s="4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4"/>
      <c r="AG38" s="45"/>
    </row>
    <row r="39" spans="1:34" x14ac:dyDescent="0.2">
      <c r="A39" s="42" t="s">
        <v>66</v>
      </c>
      <c r="B39" s="46"/>
      <c r="C39" s="2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4" x14ac:dyDescent="0.2">
      <c r="A40" s="48" t="s">
        <v>67</v>
      </c>
      <c r="B40" s="46"/>
      <c r="C40" s="2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4" ht="6" customHeight="1" x14ac:dyDescent="0.2">
      <c r="A41" s="48"/>
      <c r="B41" s="46"/>
      <c r="C41" s="2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4" ht="20.100000000000001" customHeight="1" x14ac:dyDescent="0.2">
      <c r="A42" s="94" t="s">
        <v>68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4" ht="6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4" ht="15" x14ac:dyDescent="0.2">
      <c r="A44" s="2"/>
      <c r="B44" s="51"/>
      <c r="C44" s="92"/>
      <c r="D44" s="93"/>
      <c r="E44" s="93"/>
      <c r="F44" s="93"/>
      <c r="G44" s="93"/>
      <c r="H44" s="93"/>
      <c r="I44" s="93"/>
      <c r="J44" s="93"/>
      <c r="K44" s="91"/>
      <c r="L44" s="141" t="s">
        <v>70</v>
      </c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</row>
    <row r="45" spans="1:34" ht="39.950000000000003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44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6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34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sheetProtection algorithmName="SHA-512" hashValue="fv82B7IyHqamj4Zcyy7GZW7cMfNEhRUyCUph+pjgaHuHqyqP2I0JXBCU3vQ340F/ivJrj9esKBIlXy4srt+INA==" saltValue="fLjkjBa7rpsz5YznrHH9Sw==" spinCount="100000" sheet="1" selectLockedCells="1"/>
  <mergeCells count="31">
    <mergeCell ref="L44:AG44"/>
    <mergeCell ref="L45:AG45"/>
    <mergeCell ref="AJ13:AY13"/>
    <mergeCell ref="A19:AG19"/>
    <mergeCell ref="A10:F10"/>
    <mergeCell ref="G10:O10"/>
    <mergeCell ref="AG10:AG11"/>
    <mergeCell ref="A11:F11"/>
    <mergeCell ref="G11:O11"/>
    <mergeCell ref="L12:O12"/>
    <mergeCell ref="P12:AG12"/>
    <mergeCell ref="P11:T11"/>
    <mergeCell ref="P10:T10"/>
    <mergeCell ref="U10:X10"/>
    <mergeCell ref="U11:X11"/>
    <mergeCell ref="Y10:AF11"/>
    <mergeCell ref="Y8:AG8"/>
    <mergeCell ref="A9:F9"/>
    <mergeCell ref="P9:X9"/>
    <mergeCell ref="Y9:AG9"/>
    <mergeCell ref="L9:O9"/>
    <mergeCell ref="L8:O8"/>
    <mergeCell ref="G8:K8"/>
    <mergeCell ref="G9:K9"/>
    <mergeCell ref="A34:A35"/>
    <mergeCell ref="B34:X35"/>
    <mergeCell ref="A12:B12"/>
    <mergeCell ref="A8:F8"/>
    <mergeCell ref="P8:X8"/>
    <mergeCell ref="G12:K12"/>
    <mergeCell ref="C12:F12"/>
  </mergeCells>
  <conditionalFormatting sqref="B15:AF15 B17:AF17 B32:AF32">
    <cfRule type="cellIs" dxfId="7" priority="13" stopIfTrue="1" operator="greaterThan">
      <formula>10</formula>
    </cfRule>
  </conditionalFormatting>
  <conditionalFormatting sqref="B18:M18 S18:AF18">
    <cfRule type="cellIs" dxfId="6" priority="12" stopIfTrue="1" operator="greaterThan">
      <formula>10</formula>
    </cfRule>
  </conditionalFormatting>
  <conditionalFormatting sqref="B20:AF20">
    <cfRule type="cellIs" dxfId="5" priority="10" stopIfTrue="1" operator="greaterThan">
      <formula>10</formula>
    </cfRule>
  </conditionalFormatting>
  <conditionalFormatting sqref="B30:AF30">
    <cfRule type="cellIs" dxfId="4" priority="8" stopIfTrue="1" operator="greaterThan">
      <formula>10</formula>
    </cfRule>
  </conditionalFormatting>
  <conditionalFormatting sqref="B21:AF29">
    <cfRule type="cellIs" dxfId="3" priority="7" stopIfTrue="1" operator="greaterThan">
      <formula>10</formula>
    </cfRule>
  </conditionalFormatting>
  <conditionalFormatting sqref="N18:R18">
    <cfRule type="cellIs" dxfId="2" priority="5" stopIfTrue="1" operator="greaterThan">
      <formula>10</formula>
    </cfRule>
  </conditionalFormatting>
  <conditionalFormatting sqref="B15:AF15 B17:AF18 B20:AF29">
    <cfRule type="expression" dxfId="1" priority="1">
      <formula>B$13=0</formula>
    </cfRule>
  </conditionalFormatting>
  <conditionalFormatting sqref="B15:AF15 B17:AF18 B20:AF30 B32:AF32">
    <cfRule type="expression" dxfId="0" priority="2">
      <formula>OR(WEEKDAY(B$13)=1,WEEKDAY(B$13)=7,COUNTIF(cFeiertage,B$13)&gt;0)</formula>
    </cfRule>
  </conditionalFormatting>
  <dataValidations count="6">
    <dataValidation allowBlank="1" showInputMessage="1" showErrorMessage="1" promptTitle="Stundensatz (EUR)" prompt="Der Stundensatz wird nur angezeigt, wenn die Felder Projekt-Nr. (z.B. 2024 IFL ...) und Leistungsgruppe korrekt gefüllt sind." sqref="U11:X11"/>
    <dataValidation allowBlank="1" showErrorMessage="1" sqref="AG10:AG11"/>
    <dataValidation type="decimal" allowBlank="1" showInputMessage="1" showErrorMessage="1" errorTitle="Zahlenformat" error="Es können nur Dezimalzahlen zwischen 1 und 40 erfasst werden." promptTitle="Vollzeit" prompt="Bei einer Vollzeitanstellung ist immer der Wert 40 zu erfassen. Dies gilt z. B. auch bei einer 39 Std.-Woche." sqref="L12:O12">
      <formula1>1</formula1>
      <formula2>40</formula2>
    </dataValidation>
    <dataValidation type="list" allowBlank="1" showInputMessage="1" showErrorMessage="1" sqref="C12:F12">
      <formula1>"Ja,Nein"</formula1>
    </dataValidation>
    <dataValidation type="list" allowBlank="1" showInputMessage="1" showErrorMessage="1" promptTitle="Stundensatz (EUR)" prompt="Der Stundensatz wird nur angezeigt, wenn die Felder Projekt-Nr. (z.B. 2024 IFL ...) und Leistungsgruppe korrekt gefüllt sind." sqref="P11:T11">
      <formula1>"1,2,3,4"</formula1>
    </dataValidation>
    <dataValidation allowBlank="1" showInputMessage="1" showErrorMessage="1" promptTitle="Format beachten!" prompt="Bitte erfassen Sie den jeweiligen Abrechnungsmonat im Format: MM / JJJJ _x000a_z.B. 04 / 2025" sqref="P9:X9"/>
  </dataValidations>
  <pageMargins left="0.19685039370078741" right="0.19685039370078741" top="0.39370078740157483" bottom="0.39370078740157483" header="0.31496062992125984" footer="0.19685039370078741"/>
  <pageSetup paperSize="9" scale="75" orientation="landscape" r:id="rId1"/>
  <headerFooter>
    <oddFooter>&amp;L&amp;8TAB-13523/07.25</oddFooter>
  </headerFooter>
  <ignoredErrors>
    <ignoredError sqref="B14:AF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3" sqref="B3"/>
    </sheetView>
  </sheetViews>
  <sheetFormatPr baseColWidth="10" defaultColWidth="11.5546875" defaultRowHeight="15.75" x14ac:dyDescent="0.25"/>
  <cols>
    <col min="1" max="1" width="13.44140625" style="97" bestFit="1" customWidth="1"/>
    <col min="2" max="2" width="8.77734375" style="97" bestFit="1" customWidth="1"/>
    <col min="3" max="3" width="11.5546875" style="97"/>
    <col min="4" max="4" width="19.6640625" style="97" bestFit="1" customWidth="1"/>
    <col min="5" max="5" width="8.77734375" style="97" bestFit="1" customWidth="1"/>
    <col min="6" max="16384" width="11.5546875" style="97"/>
  </cols>
  <sheetData>
    <row r="1" spans="1:5" x14ac:dyDescent="0.25">
      <c r="A1" s="97">
        <f>YEAR(cMonatJahr)</f>
        <v>1900</v>
      </c>
      <c r="D1" s="98" t="s">
        <v>83</v>
      </c>
    </row>
    <row r="2" spans="1:5" x14ac:dyDescent="0.25">
      <c r="A2" s="100" t="s">
        <v>72</v>
      </c>
      <c r="B2" s="99">
        <f>DATE(A1,1,1)</f>
        <v>1</v>
      </c>
    </row>
    <row r="3" spans="1:5" x14ac:dyDescent="0.25">
      <c r="A3" s="101" t="s">
        <v>73</v>
      </c>
      <c r="B3" s="99">
        <f>E7-2</f>
        <v>104</v>
      </c>
      <c r="D3" s="100" t="s">
        <v>84</v>
      </c>
      <c r="E3" s="100">
        <f>INT(A1/100)</f>
        <v>19</v>
      </c>
    </row>
    <row r="4" spans="1:5" x14ac:dyDescent="0.25">
      <c r="A4" s="101" t="s">
        <v>82</v>
      </c>
      <c r="B4" s="99">
        <f>E7+1</f>
        <v>107</v>
      </c>
      <c r="D4" s="100" t="s">
        <v>85</v>
      </c>
      <c r="E4" s="100">
        <f>MOD(19*MOD(A1,19)+E3-INT(E3/4)-INT((E3-INT((E3+8)/25)+1)/3)+15,30)</f>
        <v>24</v>
      </c>
    </row>
    <row r="5" spans="1:5" x14ac:dyDescent="0.25">
      <c r="A5" s="100" t="s">
        <v>74</v>
      </c>
      <c r="B5" s="99">
        <f>DATE(A1,5,1)</f>
        <v>122</v>
      </c>
      <c r="D5" s="100" t="s">
        <v>86</v>
      </c>
      <c r="E5" s="100">
        <f>MOD(32+2*MOD(E3,4)+2*INT(MOD(A1,100)/4)-E4-MOD(MOD(A1,100),4),7)</f>
        <v>0</v>
      </c>
    </row>
    <row r="6" spans="1:5" x14ac:dyDescent="0.25">
      <c r="A6" s="102" t="s">
        <v>75</v>
      </c>
      <c r="B6" s="99">
        <f>E7+39</f>
        <v>145</v>
      </c>
      <c r="D6" s="100" t="s">
        <v>87</v>
      </c>
      <c r="E6" s="100">
        <f>E4+E5-7*INT((MOD(A1,19)+11*E4+22*E5)/451)+22</f>
        <v>46</v>
      </c>
    </row>
    <row r="7" spans="1:5" x14ac:dyDescent="0.25">
      <c r="A7" s="102" t="s">
        <v>76</v>
      </c>
      <c r="B7" s="99">
        <f>E7+50</f>
        <v>156</v>
      </c>
      <c r="D7" s="101" t="s">
        <v>81</v>
      </c>
      <c r="E7" s="100" t="str">
        <f>TEXT(IF(E6-31 &lt; 1,E6,E6-31),"0#")&amp;"."&amp;IF(E6 &gt; 31,"04.","03.")&amp;A1</f>
        <v>15.04.1900</v>
      </c>
    </row>
    <row r="8" spans="1:5" x14ac:dyDescent="0.25">
      <c r="A8" s="103" t="s">
        <v>88</v>
      </c>
      <c r="B8" s="99">
        <f>DATE(A1,9,20)</f>
        <v>264</v>
      </c>
      <c r="D8" s="101"/>
      <c r="E8" s="100"/>
    </row>
    <row r="9" spans="1:5" x14ac:dyDescent="0.25">
      <c r="A9" s="103" t="s">
        <v>77</v>
      </c>
      <c r="B9" s="99">
        <f>DATE(A1,10,3)</f>
        <v>277</v>
      </c>
    </row>
    <row r="10" spans="1:5" x14ac:dyDescent="0.25">
      <c r="A10" s="103" t="s">
        <v>78</v>
      </c>
      <c r="B10" s="99">
        <f>DATE(A1,10,31)</f>
        <v>305</v>
      </c>
    </row>
    <row r="11" spans="1:5" x14ac:dyDescent="0.25">
      <c r="A11" s="103" t="s">
        <v>79</v>
      </c>
      <c r="B11" s="99">
        <f>DATE(A1,12,25)</f>
        <v>360</v>
      </c>
    </row>
    <row r="12" spans="1:5" x14ac:dyDescent="0.25">
      <c r="A12" s="103" t="s">
        <v>80</v>
      </c>
      <c r="B12" s="99">
        <f>DATE(A1,12,26)</f>
        <v>361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Hinweise</vt:lpstr>
      <vt:lpstr>Bew. ab 06-2024</vt:lpstr>
      <vt:lpstr>Feiertage</vt:lpstr>
      <vt:lpstr>cFeiertage</vt:lpstr>
      <vt:lpstr>cMonatJahr</vt:lpstr>
      <vt:lpstr>'Bew. ab 06-2024'!Druckbereich</vt:lpstr>
      <vt:lpstr>Hinweise!Druckbereich</vt:lpstr>
    </vt:vector>
  </TitlesOfParts>
  <Company>Thüringer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IFL-ZFL Abruf Anlage 1a</dc:title>
  <dc:creator>Thüringer Aufbaubank</dc:creator>
  <cp:lastModifiedBy>Petra Forelle</cp:lastModifiedBy>
  <cp:lastPrinted>2025-06-30T06:23:47Z</cp:lastPrinted>
  <dcterms:created xsi:type="dcterms:W3CDTF">2020-01-14T08:16:46Z</dcterms:created>
  <dcterms:modified xsi:type="dcterms:W3CDTF">2025-07-01T12:47:09Z</dcterms:modified>
</cp:coreProperties>
</file>